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G:\Planning\Long Range\phy_plan\LRTPP and ROW Management Study Projects\Spenard Corridor Parking Study\Phase I analysis\"/>
    </mc:Choice>
  </mc:AlternateContent>
  <xr:revisionPtr revIDLastSave="0" documentId="13_ncr:1_{BFC47E85-F370-47A9-86EB-EF19176073E3}" xr6:coauthVersionLast="47" xr6:coauthVersionMax="47" xr10:uidLastSave="{00000000-0000-0000-0000-000000000000}"/>
  <bookViews>
    <workbookView xWindow="-48" yWindow="0" windowWidth="23040" windowHeight="11400" tabRatio="931" activeTab="1" xr2:uid="{00000000-000D-0000-FFFF-FFFF00000000}"/>
  </bookViews>
  <sheets>
    <sheet name="Residential" sheetId="14" r:id="rId1"/>
    <sheet name="Commercial" sheetId="15" r:id="rId2"/>
    <sheet name="1113 W Fireweed (Res)" sheetId="1" r:id="rId3"/>
    <sheet name="1113 W Fireweed (Comm)" sheetId="2" r:id="rId4"/>
    <sheet name="1016&amp;1026 W 25th" sheetId="16" r:id="rId5"/>
    <sheet name="1327 W 25th" sheetId="17" r:id="rId6"/>
    <sheet name="1082 W 26th" sheetId="3" r:id="rId7"/>
    <sheet name="1340 W 26th" sheetId="4" r:id="rId8"/>
    <sheet name="1040 W 27th" sheetId="18" r:id="rId9"/>
    <sheet name="1009 W 29th" sheetId="5" r:id="rId10"/>
    <sheet name="2601 Spenard" sheetId="6" r:id="rId11"/>
    <sheet name="1002-1016 WNLB" sheetId="7" r:id="rId12"/>
    <sheet name="2809-2819 Spenard" sheetId="8" r:id="rId13"/>
    <sheet name="1400 W Benson" sheetId="9" r:id="rId14"/>
    <sheet name="1406 W 33rd" sheetId="10" r:id="rId15"/>
    <sheet name="3807 Spenard" sheetId="11" r:id="rId16"/>
    <sheet name="3826 Spenard" sheetId="12" r:id="rId17"/>
    <sheet name="3836 Spenard" sheetId="13" r:id="rId18"/>
  </sheets>
  <definedNames>
    <definedName name="_xlnm.Print_Area" localSheetId="2">'1113 W Fireweed (Res)'!$A$1:$J$22</definedName>
    <definedName name="_xlnm.Print_Titles" localSheetId="10">'2601 Spenard'!$1:$6</definedName>
    <definedName name="_xlnm.Print_Titles" localSheetId="12">'2809-2819 Spenard'!$1:$6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7" i="15" l="1"/>
  <c r="V53" i="14"/>
  <c r="O54" i="14"/>
  <c r="P54" i="14"/>
  <c r="X54" i="14"/>
  <c r="U53" i="14"/>
  <c r="P53" i="14"/>
  <c r="L76" i="15"/>
  <c r="N76" i="15"/>
  <c r="W53" i="14"/>
  <c r="W56" i="14"/>
  <c r="I76" i="15"/>
  <c r="H76" i="15"/>
  <c r="M76" i="15"/>
  <c r="F77" i="15"/>
  <c r="G64" i="15"/>
  <c r="G62" i="15"/>
  <c r="G57" i="15"/>
  <c r="G40" i="15"/>
  <c r="G25" i="15"/>
  <c r="G22" i="15"/>
  <c r="G15" i="15"/>
  <c r="G8" i="15"/>
  <c r="F76" i="15"/>
  <c r="F53" i="14"/>
  <c r="G8" i="14" s="1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5" i="14"/>
  <c r="G7" i="14"/>
  <c r="N8" i="15"/>
  <c r="I62" i="15"/>
  <c r="I57" i="15"/>
  <c r="I22" i="15"/>
  <c r="I15" i="15"/>
  <c r="I8" i="15"/>
  <c r="I10" i="15"/>
  <c r="I11" i="15"/>
  <c r="I12" i="15"/>
  <c r="I13" i="15"/>
  <c r="I14" i="15"/>
  <c r="I17" i="15"/>
  <c r="I18" i="15"/>
  <c r="I19" i="15"/>
  <c r="I20" i="15"/>
  <c r="I21" i="15"/>
  <c r="I25" i="15"/>
  <c r="I27" i="15"/>
  <c r="I28" i="15"/>
  <c r="I29" i="15"/>
  <c r="I30" i="15"/>
  <c r="I31" i="15"/>
  <c r="I32" i="15"/>
  <c r="I33" i="15"/>
  <c r="I34" i="15"/>
  <c r="I35" i="15"/>
  <c r="I36" i="15"/>
  <c r="I37" i="15"/>
  <c r="I38" i="15"/>
  <c r="I39" i="15"/>
  <c r="I42" i="15"/>
  <c r="I43" i="15"/>
  <c r="I44" i="15"/>
  <c r="I45" i="15"/>
  <c r="I46" i="15"/>
  <c r="I47" i="15"/>
  <c r="I48" i="15"/>
  <c r="I49" i="15"/>
  <c r="I50" i="15"/>
  <c r="I51" i="15"/>
  <c r="I52" i="15"/>
  <c r="I53" i="15"/>
  <c r="I54" i="15"/>
  <c r="I55" i="15"/>
  <c r="I56" i="15"/>
  <c r="I60" i="15"/>
  <c r="I61" i="15"/>
  <c r="I64" i="15"/>
  <c r="N15" i="15"/>
  <c r="F22" i="15"/>
  <c r="O21" i="14"/>
  <c r="Q9" i="14"/>
  <c r="Q10" i="14"/>
  <c r="Q11" i="14"/>
  <c r="Q12" i="14"/>
  <c r="Q13" i="14"/>
  <c r="Q14" i="14"/>
  <c r="Q15" i="14"/>
  <c r="Q16" i="14"/>
  <c r="Q17" i="14"/>
  <c r="Q18" i="14"/>
  <c r="Q19" i="14"/>
  <c r="Q20" i="14"/>
  <c r="Q22" i="14"/>
  <c r="Q23" i="14"/>
  <c r="Q24" i="14"/>
  <c r="Q25" i="14"/>
  <c r="Q7" i="14"/>
  <c r="J53" i="14"/>
  <c r="K53" i="14"/>
  <c r="L53" i="14"/>
  <c r="M53" i="14"/>
  <c r="N53" i="14"/>
  <c r="R4" i="14"/>
  <c r="S4" i="14"/>
  <c r="U4" i="14" s="1"/>
  <c r="T24" i="14"/>
  <c r="G24" i="14" l="1"/>
  <c r="P21" i="14"/>
  <c r="F21" i="14"/>
  <c r="Q21" i="14" l="1"/>
  <c r="O24" i="14"/>
  <c r="O7" i="14"/>
  <c r="F7" i="14" l="1"/>
  <c r="C20" i="1"/>
  <c r="C21" i="1"/>
  <c r="V7" i="14" s="1"/>
  <c r="C19" i="1"/>
  <c r="C13" i="2"/>
  <c r="C12" i="2"/>
  <c r="C14" i="2"/>
  <c r="C15" i="5"/>
  <c r="C17" i="5"/>
  <c r="V25" i="14" s="1"/>
  <c r="X25" i="14" s="1"/>
  <c r="C16" i="5"/>
  <c r="C17" i="18"/>
  <c r="V24" i="14" s="1"/>
  <c r="X24" i="14" s="1"/>
  <c r="C16" i="18"/>
  <c r="C15" i="18"/>
  <c r="C15" i="4"/>
  <c r="C17" i="4"/>
  <c r="V21" i="14" s="1"/>
  <c r="W21" i="14" s="1"/>
  <c r="C16" i="4"/>
  <c r="C17" i="3"/>
  <c r="V14" i="14" s="1"/>
  <c r="C16" i="3"/>
  <c r="C15" i="3"/>
  <c r="C12" i="16"/>
  <c r="V8" i="14" s="1"/>
  <c r="C11" i="16"/>
  <c r="C10" i="16"/>
  <c r="C12" i="17"/>
  <c r="V13" i="14" s="1"/>
  <c r="C11" i="17"/>
  <c r="C10" i="17"/>
  <c r="F13" i="14"/>
  <c r="R13" i="14" s="1"/>
  <c r="W50" i="14"/>
  <c r="X50" i="14" s="1"/>
  <c r="Y50" i="14" s="1"/>
  <c r="W48" i="14"/>
  <c r="X48" i="14" s="1"/>
  <c r="Y48" i="14" s="1"/>
  <c r="W47" i="14"/>
  <c r="W46" i="14"/>
  <c r="X46" i="14" s="1"/>
  <c r="Y46" i="14" s="1"/>
  <c r="W43" i="14"/>
  <c r="X43" i="14" s="1"/>
  <c r="Y43" i="14" s="1"/>
  <c r="W42" i="14"/>
  <c r="X42" i="14" s="1"/>
  <c r="Y42" i="14" s="1"/>
  <c r="W41" i="14"/>
  <c r="X41" i="14" s="1"/>
  <c r="Y41" i="14" s="1"/>
  <c r="W40" i="14"/>
  <c r="X40" i="14" s="1"/>
  <c r="Y40" i="14" s="1"/>
  <c r="W39" i="14"/>
  <c r="X39" i="14" s="1"/>
  <c r="Y39" i="14" s="1"/>
  <c r="W38" i="14"/>
  <c r="X38" i="14" s="1"/>
  <c r="Y38" i="14" s="1"/>
  <c r="W37" i="14"/>
  <c r="X37" i="14" s="1"/>
  <c r="Y37" i="14" s="1"/>
  <c r="W36" i="14"/>
  <c r="X36" i="14" s="1"/>
  <c r="Y36" i="14" s="1"/>
  <c r="W35" i="14"/>
  <c r="X35" i="14" s="1"/>
  <c r="Y35" i="14" s="1"/>
  <c r="W34" i="14"/>
  <c r="X34" i="14" s="1"/>
  <c r="Y34" i="14" s="1"/>
  <c r="W33" i="14"/>
  <c r="X33" i="14" s="1"/>
  <c r="Y33" i="14" s="1"/>
  <c r="W32" i="14"/>
  <c r="X32" i="14" s="1"/>
  <c r="Y32" i="14" s="1"/>
  <c r="W31" i="14"/>
  <c r="X31" i="14" s="1"/>
  <c r="Y31" i="14" s="1"/>
  <c r="W30" i="14"/>
  <c r="X30" i="14" s="1"/>
  <c r="Y30" i="14" s="1"/>
  <c r="W29" i="14"/>
  <c r="X29" i="14" s="1"/>
  <c r="Y29" i="14" s="1"/>
  <c r="W28" i="14"/>
  <c r="X28" i="14" s="1"/>
  <c r="Y28" i="14" s="1"/>
  <c r="C17" i="13"/>
  <c r="C16" i="13"/>
  <c r="C15" i="13"/>
  <c r="C23" i="12"/>
  <c r="C22" i="12"/>
  <c r="C21" i="12"/>
  <c r="N57" i="15"/>
  <c r="C36" i="11"/>
  <c r="C35" i="11"/>
  <c r="C34" i="11"/>
  <c r="C13" i="10"/>
  <c r="C12" i="10"/>
  <c r="C11" i="10"/>
  <c r="C13" i="9"/>
  <c r="C12" i="9"/>
  <c r="C11" i="9"/>
  <c r="C30" i="8"/>
  <c r="C29" i="8"/>
  <c r="C28" i="8"/>
  <c r="C23" i="7"/>
  <c r="C22" i="7"/>
  <c r="C21" i="7"/>
  <c r="N42" i="15"/>
  <c r="N43" i="15"/>
  <c r="N44" i="15"/>
  <c r="N45" i="15"/>
  <c r="N46" i="15"/>
  <c r="N47" i="15"/>
  <c r="N48" i="15"/>
  <c r="N49" i="15"/>
  <c r="N50" i="15"/>
  <c r="N51" i="15"/>
  <c r="N52" i="15"/>
  <c r="N53" i="15"/>
  <c r="N54" i="15"/>
  <c r="N55" i="15"/>
  <c r="N56" i="15"/>
  <c r="N60" i="15"/>
  <c r="N61" i="15"/>
  <c r="N62" i="15"/>
  <c r="N64" i="15"/>
  <c r="N40" i="15"/>
  <c r="N25" i="15"/>
  <c r="N10" i="15"/>
  <c r="N11" i="15"/>
  <c r="N12" i="15"/>
  <c r="N13" i="15"/>
  <c r="N14" i="15"/>
  <c r="N17" i="15"/>
  <c r="N18" i="15"/>
  <c r="N19" i="15"/>
  <c r="N20" i="15"/>
  <c r="N21" i="15"/>
  <c r="N27" i="15"/>
  <c r="N28" i="15"/>
  <c r="N29" i="15"/>
  <c r="N30" i="15"/>
  <c r="N31" i="15"/>
  <c r="N32" i="15"/>
  <c r="N33" i="15"/>
  <c r="N34" i="15"/>
  <c r="N35" i="15"/>
  <c r="N36" i="15"/>
  <c r="N37" i="15"/>
  <c r="N38" i="15"/>
  <c r="N39" i="15"/>
  <c r="C43" i="6"/>
  <c r="C42" i="6"/>
  <c r="C41" i="6"/>
  <c r="R5" i="14"/>
  <c r="R6" i="14"/>
  <c r="R9" i="14"/>
  <c r="R10" i="14"/>
  <c r="R11" i="14"/>
  <c r="R12" i="14"/>
  <c r="R14" i="14"/>
  <c r="R15" i="14"/>
  <c r="R16" i="14"/>
  <c r="R17" i="14"/>
  <c r="R18" i="14"/>
  <c r="R19" i="14"/>
  <c r="R20" i="14"/>
  <c r="R22" i="14"/>
  <c r="R23" i="14"/>
  <c r="R25" i="14"/>
  <c r="H8" i="14"/>
  <c r="F8" i="14"/>
  <c r="R8" i="14" s="1"/>
  <c r="O5" i="14"/>
  <c r="O6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2" i="14"/>
  <c r="O23" i="14"/>
  <c r="O25" i="14"/>
  <c r="F24" i="14"/>
  <c r="R24" i="14" s="1"/>
  <c r="R21" i="14"/>
  <c r="N22" i="15"/>
  <c r="Q8" i="14" l="1"/>
  <c r="H53" i="14"/>
  <c r="O8" i="14"/>
  <c r="Y8" i="14" s="1"/>
  <c r="R7" i="14"/>
  <c r="Y14" i="14"/>
  <c r="Y13" i="14"/>
  <c r="Y25" i="14"/>
  <c r="Y21" i="14"/>
  <c r="W24" i="14"/>
  <c r="W25" i="14"/>
  <c r="X13" i="14"/>
  <c r="W13" i="14"/>
  <c r="X8" i="14"/>
  <c r="W8" i="14"/>
  <c r="X14" i="14"/>
  <c r="W14" i="14"/>
  <c r="X21" i="14"/>
  <c r="Y24" i="14"/>
  <c r="E7" i="18"/>
  <c r="E6" i="18"/>
  <c r="E15" i="18" s="1"/>
  <c r="E7" i="17"/>
  <c r="E6" i="17"/>
  <c r="E12" i="17" s="1"/>
  <c r="S13" i="14" s="1"/>
  <c r="E7" i="16"/>
  <c r="E6" i="16"/>
  <c r="E12" i="16" s="1"/>
  <c r="S8" i="14" s="1"/>
  <c r="I21" i="14" l="1"/>
  <c r="I18" i="14"/>
  <c r="I7" i="14"/>
  <c r="I19" i="14"/>
  <c r="I14" i="14"/>
  <c r="I20" i="14"/>
  <c r="I13" i="14"/>
  <c r="I22" i="14"/>
  <c r="I23" i="14"/>
  <c r="I24" i="14"/>
  <c r="I25" i="14"/>
  <c r="I9" i="14"/>
  <c r="I12" i="14"/>
  <c r="I17" i="14"/>
  <c r="I11" i="14"/>
  <c r="I10" i="14"/>
  <c r="I16" i="14"/>
  <c r="I15" i="14"/>
  <c r="I8" i="14"/>
  <c r="E11" i="17"/>
  <c r="E10" i="17"/>
  <c r="E11" i="16"/>
  <c r="E10" i="16"/>
  <c r="E16" i="18"/>
  <c r="E17" i="18"/>
  <c r="S24" i="14" s="1"/>
  <c r="U24" i="14" s="1"/>
  <c r="Q53" i="14" l="1"/>
  <c r="O53" i="14"/>
  <c r="L10" i="15"/>
  <c r="L11" i="15"/>
  <c r="L12" i="15"/>
  <c r="L13" i="15"/>
  <c r="L14" i="15"/>
  <c r="L17" i="15"/>
  <c r="L18" i="15"/>
  <c r="L19" i="15"/>
  <c r="L20" i="15"/>
  <c r="L21" i="15"/>
  <c r="L27" i="15"/>
  <c r="L28" i="15"/>
  <c r="L29" i="15"/>
  <c r="L30" i="15"/>
  <c r="L31" i="15"/>
  <c r="L32" i="15"/>
  <c r="L33" i="15"/>
  <c r="L34" i="15"/>
  <c r="L35" i="15"/>
  <c r="L36" i="15"/>
  <c r="L37" i="15"/>
  <c r="L38" i="15"/>
  <c r="L39" i="15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55" i="15"/>
  <c r="L56" i="15"/>
  <c r="L60" i="15"/>
  <c r="L61" i="15"/>
  <c r="U5" i="14"/>
  <c r="U6" i="14"/>
  <c r="U8" i="14"/>
  <c r="U9" i="14"/>
  <c r="U10" i="14"/>
  <c r="U11" i="14"/>
  <c r="U12" i="14"/>
  <c r="U13" i="14"/>
  <c r="U15" i="14"/>
  <c r="U17" i="14"/>
  <c r="U19" i="14"/>
  <c r="U22" i="14"/>
  <c r="T7" i="14"/>
  <c r="X7" i="14" l="1"/>
  <c r="X53" i="14" s="1"/>
  <c r="W7" i="14"/>
  <c r="Y7" i="14"/>
  <c r="Y53" i="14" s="1"/>
  <c r="H40" i="15"/>
  <c r="I40" i="15" s="1"/>
  <c r="W54" i="14" l="1"/>
  <c r="E7" i="13"/>
  <c r="E8" i="13"/>
  <c r="E9" i="13"/>
  <c r="E10" i="13"/>
  <c r="E11" i="13"/>
  <c r="E12" i="13"/>
  <c r="E13" i="13"/>
  <c r="E6" i="13"/>
  <c r="E7" i="5"/>
  <c r="E8" i="5"/>
  <c r="E9" i="5"/>
  <c r="E10" i="5"/>
  <c r="E11" i="5"/>
  <c r="E12" i="5"/>
  <c r="E13" i="5"/>
  <c r="E6" i="5"/>
  <c r="E7" i="4"/>
  <c r="E8" i="4"/>
  <c r="E9" i="4"/>
  <c r="E10" i="4"/>
  <c r="E11" i="4"/>
  <c r="E12" i="4"/>
  <c r="E13" i="4"/>
  <c r="E6" i="4"/>
  <c r="E7" i="3"/>
  <c r="E8" i="3"/>
  <c r="E9" i="3"/>
  <c r="E10" i="3"/>
  <c r="E11" i="3"/>
  <c r="E12" i="3"/>
  <c r="E13" i="3"/>
  <c r="E6" i="3"/>
  <c r="D8" i="1"/>
  <c r="E8" i="1" s="1"/>
  <c r="D9" i="1"/>
  <c r="E9" i="1" s="1"/>
  <c r="D10" i="1"/>
  <c r="D11" i="1"/>
  <c r="D12" i="1"/>
  <c r="D13" i="1"/>
  <c r="D14" i="1"/>
  <c r="D15" i="1"/>
  <c r="E15" i="1" s="1"/>
  <c r="D16" i="1"/>
  <c r="E16" i="1" s="1"/>
  <c r="D17" i="1"/>
  <c r="E17" i="1" s="1"/>
  <c r="D7" i="1"/>
  <c r="E7" i="1" s="1"/>
  <c r="E10" i="1"/>
  <c r="E11" i="1"/>
  <c r="E12" i="1"/>
  <c r="E13" i="1"/>
  <c r="E14" i="1"/>
  <c r="E8" i="2"/>
  <c r="E9" i="2"/>
  <c r="E10" i="2"/>
  <c r="E7" i="2"/>
  <c r="E15" i="3" l="1"/>
  <c r="E16" i="3"/>
  <c r="E17" i="3"/>
  <c r="S14" i="14" s="1"/>
  <c r="U14" i="14" s="1"/>
  <c r="E15" i="5"/>
  <c r="E17" i="5"/>
  <c r="S25" i="14" s="1"/>
  <c r="U25" i="14" s="1"/>
  <c r="E16" i="5"/>
  <c r="E19" i="1"/>
  <c r="E21" i="1"/>
  <c r="S7" i="14" s="1"/>
  <c r="U7" i="14" s="1"/>
  <c r="E20" i="1"/>
  <c r="E17" i="13"/>
  <c r="J64" i="15" s="1"/>
  <c r="L64" i="15" s="1"/>
  <c r="E16" i="13"/>
  <c r="E15" i="13"/>
  <c r="E15" i="4"/>
  <c r="E17" i="4"/>
  <c r="S21" i="14" s="1"/>
  <c r="U21" i="14" s="1"/>
  <c r="E16" i="4"/>
  <c r="E12" i="2"/>
  <c r="E14" i="2"/>
  <c r="E13" i="2"/>
  <c r="E7" i="9"/>
  <c r="E8" i="9"/>
  <c r="E9" i="9"/>
  <c r="E6" i="9"/>
  <c r="E7" i="10"/>
  <c r="E8" i="10"/>
  <c r="E9" i="10"/>
  <c r="E6" i="10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7" i="6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6" i="7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7" i="8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6" i="11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6" i="12"/>
  <c r="X47" i="14" l="1"/>
  <c r="Y47" i="14" s="1"/>
  <c r="E30" i="8"/>
  <c r="J22" i="15" s="1"/>
  <c r="L22" i="15" s="1"/>
  <c r="E29" i="8"/>
  <c r="E28" i="8"/>
  <c r="E43" i="6"/>
  <c r="J8" i="15" s="1"/>
  <c r="L8" i="15" s="1"/>
  <c r="E42" i="6"/>
  <c r="E41" i="6"/>
  <c r="E11" i="10"/>
  <c r="E13" i="10"/>
  <c r="J40" i="15" s="1"/>
  <c r="L40" i="15" s="1"/>
  <c r="E12" i="10"/>
  <c r="E21" i="7"/>
  <c r="E23" i="7"/>
  <c r="J15" i="15" s="1"/>
  <c r="L15" i="15" s="1"/>
  <c r="E22" i="7"/>
  <c r="E36" i="11"/>
  <c r="J57" i="15" s="1"/>
  <c r="L57" i="15" s="1"/>
  <c r="E35" i="11"/>
  <c r="E34" i="11"/>
  <c r="E21" i="12"/>
  <c r="E23" i="12"/>
  <c r="J62" i="15" s="1"/>
  <c r="L62" i="15" s="1"/>
  <c r="E22" i="12"/>
  <c r="E11" i="9"/>
  <c r="E12" i="9"/>
  <c r="E13" i="9"/>
  <c r="J25" i="15" s="1"/>
  <c r="L25" i="15" s="1"/>
</calcChain>
</file>

<file path=xl/sharedStrings.xml><?xml version="1.0" encoding="utf-8"?>
<sst xmlns="http://schemas.openxmlformats.org/spreadsheetml/2006/main" count="749" uniqueCount="343">
  <si>
    <t>Site Address:</t>
  </si>
  <si>
    <t>Notes:</t>
  </si>
  <si>
    <t>1113 W Fireweed Lane (Woronzof Towers)</t>
  </si>
  <si>
    <t>Days of Week to Count:</t>
  </si>
  <si>
    <t xml:space="preserve">Times to Count: </t>
  </si>
  <si>
    <t>Sunday thru Wednesday (non-holiday weekends)</t>
  </si>
  <si>
    <t>Date</t>
  </si>
  <si>
    <t>Time</t>
  </si>
  <si>
    <t># of Parked Vehicles</t>
  </si>
  <si>
    <t>10p to 5a (one count during this time period)</t>
  </si>
  <si>
    <t>Tuesday thru Thursday</t>
  </si>
  <si>
    <t>10a and 2p (single counts within 30 minutes of these times)</t>
  </si>
  <si>
    <t>1082 W 26th Ave</t>
  </si>
  <si>
    <t>1340 &amp; 1402 W 26th Ave (La Maisonnette Apartments)</t>
  </si>
  <si>
    <t>1009 W 29th Place</t>
  </si>
  <si>
    <t>Tuesday thru Friday</t>
  </si>
  <si>
    <t>9a to 2p (counts every 30 minutes)</t>
  </si>
  <si>
    <t>1002-1016 W Northern Lights Boulevard (Once Upon a Child Mall)</t>
  </si>
  <si>
    <t>11a to 2p (counts every 30 minutes)</t>
  </si>
  <si>
    <t>2809-2819 Spenard Road (Pizza Olypmia/Buckaroo Club/Bambino's)</t>
  </si>
  <si>
    <t>Friday and Saturday</t>
  </si>
  <si>
    <t>3p to 8p (counts every 30 minutes)</t>
  </si>
  <si>
    <t>1400 W Benson Boulevard</t>
  </si>
  <si>
    <t>1406 W 33rd Avenue</t>
  </si>
  <si>
    <t>10a/10:30a and on Wednesday at 5p/5:30p</t>
  </si>
  <si>
    <t>3807 Spenard Road (Kami Ramen)</t>
  </si>
  <si>
    <t>5p-7p on Friday, 3p-7p on Saturday (counts every 15 minutes)</t>
  </si>
  <si>
    <t>3826 Spenard Road (Pho Lotus)</t>
  </si>
  <si>
    <t>5p-8p (counts every 30 minutes)</t>
  </si>
  <si>
    <t>3836 Spenard Road (Chelsea Inn)</t>
  </si>
  <si>
    <t>Note: This count is to be focused on the residential parking, which is behind the building, but please note if any parking is located in the spaces adjacent to Fireweed.</t>
  </si>
  <si>
    <t>Note: This count is to be focused on the business parking that is adjacent to Fireweed Lane, but please also count the residential parking behind the building while you're out there.</t>
  </si>
  <si>
    <t>2601 Spenard Road (Market Juice Mall)</t>
  </si>
  <si>
    <t>Note: Parking is located behind the building.</t>
  </si>
  <si>
    <t>Note: Parking is in shared lot behind the buildings with some parking directly next to Bambino's.</t>
  </si>
  <si>
    <t>Two more cars showed up for the bike shop and foot traffic</t>
  </si>
  <si>
    <t>No parking in road. Every car in lot</t>
  </si>
  <si>
    <t>No Change</t>
  </si>
  <si>
    <t>Lot is more empty than 10/24 . Still no cars parked on street</t>
  </si>
  <si>
    <t>Still considerably empty. No change</t>
  </si>
  <si>
    <t>No change. One car on road in front of address</t>
  </si>
  <si>
    <t>Included one motorcycle and did not include one potential on-street</t>
  </si>
  <si>
    <t>No parking in front of apts. Cars parked in street. Still open spots in lot</t>
  </si>
  <si>
    <t>Same situation on street in front of apts. Couple of cars left.</t>
  </si>
  <si>
    <t>Street parking becomes congested the further west on 26th ave. No change</t>
  </si>
  <si>
    <t>Lot is emptier than 10/24. Still relatively full. No cars parked on street in front of buildings. Further west on 26th st becomes congested with parking</t>
  </si>
  <si>
    <t>No change</t>
  </si>
  <si>
    <t>No unusual parking</t>
  </si>
  <si>
    <t>Full except for one spot. No parking in street</t>
  </si>
  <si>
    <t>Two vehicles left. No parking on street</t>
  </si>
  <si>
    <t>No on-street parking. Homeless in driveway</t>
  </si>
  <si>
    <t>Two spots open. No street parking</t>
  </si>
  <si>
    <t>No on-street parking</t>
  </si>
  <si>
    <t>Parking lot extremely empty</t>
  </si>
  <si>
    <t xml:space="preserve">No change. </t>
  </si>
  <si>
    <t>Appears to mostly be same cars as 10/24. Still very empty. No street parking</t>
  </si>
  <si>
    <t>Parking lot considerably empty</t>
  </si>
  <si>
    <t>Delivery truck parked in road. Multiple cars parked in street to go to market juice.</t>
  </si>
  <si>
    <t>There are consistantly 1 to 2 cars parked in street next to market juice</t>
  </si>
  <si>
    <t>Morning rush is done</t>
  </si>
  <si>
    <t>Another delivery truck parked in road</t>
  </si>
  <si>
    <t>No change worth noting</t>
  </si>
  <si>
    <t>one on street as well as synsco truck</t>
  </si>
  <si>
    <t>Two on street</t>
  </si>
  <si>
    <t>One on street</t>
  </si>
  <si>
    <t>Four on street</t>
  </si>
  <si>
    <t>Zero on street</t>
  </si>
  <si>
    <t>Three on street</t>
  </si>
  <si>
    <t>Four on street. One in koots parking lot</t>
  </si>
  <si>
    <t>Packed</t>
  </si>
  <si>
    <t>Virtually empty</t>
  </si>
  <si>
    <t>2-4 cars east of Pizza Olympia not counted</t>
  </si>
  <si>
    <t>Between Pizza Olympia and House of Hobbies</t>
  </si>
  <si>
    <t>Somewhat empty. 5 along side of lot</t>
  </si>
  <si>
    <t>Front/center mostly full. Lots of space on sides</t>
  </si>
  <si>
    <t>14 covered/15 uncovered</t>
  </si>
  <si>
    <t>Private parking</t>
  </si>
  <si>
    <t># of Parking Spaces</t>
  </si>
  <si>
    <t>% of Parking Used</t>
  </si>
  <si>
    <t>One car gone. No change</t>
  </si>
  <si>
    <t>Max =</t>
  </si>
  <si>
    <t>Min =</t>
  </si>
  <si>
    <t>Avg =</t>
  </si>
  <si>
    <t>Address</t>
  </si>
  <si>
    <t>Legal Description</t>
  </si>
  <si>
    <t>Zoning</t>
  </si>
  <si>
    <t>Land Use</t>
  </si>
  <si>
    <t>Building Name</t>
  </si>
  <si>
    <t>Notes</t>
  </si>
  <si>
    <t>1113 W FIREWEED LN</t>
  </si>
  <si>
    <t>PETERSONS BLK 3 LT 3B WORONZOF</t>
  </si>
  <si>
    <t>B3</t>
  </si>
  <si>
    <t>Condominium (Fee Simple)</t>
  </si>
  <si>
    <t>Woronzof Towers</t>
  </si>
  <si>
    <t>PETERSONS  LT 1A</t>
  </si>
  <si>
    <t>300 - Commercial Vacant Land</t>
  </si>
  <si>
    <t>926 &amp; 928 W 25TH AVE</t>
  </si>
  <si>
    <t>ANDERSON BLK 1 LT 11</t>
  </si>
  <si>
    <t>R4</t>
  </si>
  <si>
    <t>Apartment - Garden 1-3 Levels</t>
  </si>
  <si>
    <t>6 &amp; 6</t>
  </si>
  <si>
    <t>Parking is shared</t>
  </si>
  <si>
    <t>1016 &amp; 1026 W 25TH AVE</t>
  </si>
  <si>
    <t>ANDERSON BLK 1 LT 14</t>
  </si>
  <si>
    <t>Parking is shared. Vehicles park in tandem.</t>
  </si>
  <si>
    <t>1010 W 25TH AVE</t>
  </si>
  <si>
    <t>ANDERSON BLK 1 LT 12</t>
  </si>
  <si>
    <t>Triplex</t>
  </si>
  <si>
    <t>1324 W 25TH AVE</t>
  </si>
  <si>
    <t>WHITE BLK 2 LT 9B</t>
  </si>
  <si>
    <t>1327 W 25TH AVE</t>
  </si>
  <si>
    <t>CLAYTON BLK 1 LT 8B WEST 25TH CONDOMINIUM</t>
  </si>
  <si>
    <t>1082 W 26TH AVE</t>
  </si>
  <si>
    <t>SUNBEAM BLK 2 LT 8</t>
  </si>
  <si>
    <t>1401 W 26TH AVE</t>
  </si>
  <si>
    <t>HANSEN BLK 1 LT 7A MIDTOWN COURTS</t>
  </si>
  <si>
    <t>Parking in garages too</t>
  </si>
  <si>
    <t>1411 W 26TH AVE</t>
  </si>
  <si>
    <t>HANSEN BLK 1 LT 7B MIDTOWN COURTS</t>
  </si>
  <si>
    <t>1414 W 26TH AVE</t>
  </si>
  <si>
    <t>HANSEN BLK 2 LT 8A-1</t>
  </si>
  <si>
    <t>West Midtown Village</t>
  </si>
  <si>
    <t>Parking behind building (off alley)</t>
  </si>
  <si>
    <t>HANSEN BLK 2 LT 7B</t>
  </si>
  <si>
    <t>La Maisonnette (Weidner Apt)</t>
  </si>
  <si>
    <t>Parking is also under building.</t>
  </si>
  <si>
    <t>825 W 27TH AVE</t>
  </si>
  <si>
    <t>SUNBEAM BLK 2 LT 17A</t>
  </si>
  <si>
    <t>Duplex</t>
  </si>
  <si>
    <t>Garage and driveway</t>
  </si>
  <si>
    <t>1040 W 27TH AVE</t>
  </si>
  <si>
    <t>SUNBEAM BLK 3 LT 4A</t>
  </si>
  <si>
    <t>Apartment - High Rise 4+ Levels</t>
  </si>
  <si>
    <t>The Castle</t>
  </si>
  <si>
    <t>1009 W 29TH PL</t>
  </si>
  <si>
    <t>BOGOYS BLK 1 LT 10</t>
  </si>
  <si>
    <t>R3</t>
  </si>
  <si>
    <t>1102 W 29TH PL</t>
  </si>
  <si>
    <t>BOGOYS BLK 1 LT 16</t>
  </si>
  <si>
    <t>Garages and driveways</t>
  </si>
  <si>
    <t>1009 W 30TH AVE</t>
  </si>
  <si>
    <t>ALGOT STROM LT 17A</t>
  </si>
  <si>
    <t>Some parking may have changed due to MOA project.</t>
  </si>
  <si>
    <t>1002 W 30TH AVE</t>
  </si>
  <si>
    <t>NELS SAND TR 5 E52'&amp; TR 6</t>
  </si>
  <si>
    <t>Westward Apartments</t>
  </si>
  <si>
    <t xml:space="preserve">Some parking may have changed due to MOA project. </t>
  </si>
  <si>
    <t>1304 W 31ST AVE</t>
  </si>
  <si>
    <t>MACKNELS TR A LT 7</t>
  </si>
  <si>
    <t>1402 W 31ST AVE</t>
  </si>
  <si>
    <t>MACKNELS TR 5 W 66'</t>
  </si>
  <si>
    <t>Single Family</t>
  </si>
  <si>
    <t>No garage</t>
  </si>
  <si>
    <t>1101-1123 W 32ND AVE</t>
  </si>
  <si>
    <t>T13N R4W SEC 25 S2SW4SW4NE4NE4 PTN 32ND AND SPENARD TOWNHOMES</t>
  </si>
  <si>
    <t>Parking is in garages and on-street</t>
  </si>
  <si>
    <t>1501 W 33RD AVE</t>
  </si>
  <si>
    <t>ROBERTS &amp; WILSON LT 14</t>
  </si>
  <si>
    <t>1701 W 37TH AVE</t>
  </si>
  <si>
    <t>CONROY RUSHTON BLK 1 LT 3</t>
  </si>
  <si>
    <t>Garage</t>
  </si>
  <si>
    <t>1809 CLEVELAND AVE</t>
  </si>
  <si>
    <t>LINCOLN PARK BLK 2 LT 16</t>
  </si>
  <si>
    <t>R2M</t>
  </si>
  <si>
    <t>Parking on street</t>
  </si>
  <si>
    <t>1807 MC KINLEY AVE</t>
  </si>
  <si>
    <t>LINCOLN PARK BLK 3 LT 15</t>
  </si>
  <si>
    <t>3604 OREGON DR</t>
  </si>
  <si>
    <t>CONROY RUSHTON BLK 3 LT 3</t>
  </si>
  <si>
    <t>4101 NORTHWOOD DR</t>
  </si>
  <si>
    <t>ROOSEVELT PARK BLK 5 LT 8A</t>
  </si>
  <si>
    <t>3905 IOWA DR</t>
  </si>
  <si>
    <t>MORTON #1 LT 1</t>
  </si>
  <si>
    <r>
      <t>Some parking under carport.</t>
    </r>
    <r>
      <rPr>
        <sz val="11"/>
        <color rgb="FFFF0000"/>
        <rFont val="Calibri"/>
        <family val="2"/>
        <scheme val="minor"/>
      </rPr>
      <t xml:space="preserve"> </t>
    </r>
  </si>
  <si>
    <t>Average Parking Utilization</t>
  </si>
  <si>
    <t>ADA Parking Spaces</t>
  </si>
  <si>
    <t>Parking Spaces
(Includes ADA)</t>
  </si>
  <si>
    <t>2248 SPENARD RD</t>
  </si>
  <si>
    <t>ROMIG PARK BLK 5 LT 1A</t>
  </si>
  <si>
    <t>Manufacturing/Processing</t>
  </si>
  <si>
    <t>N/A</t>
  </si>
  <si>
    <t>Building Only</t>
  </si>
  <si>
    <t>ROMIG PARK BLK 5 LT10B</t>
  </si>
  <si>
    <t>Parking on adjacent lot</t>
  </si>
  <si>
    <t>2301 SPENARD RD</t>
  </si>
  <si>
    <t>ROMIG PARK BLK 4 LT 9B</t>
  </si>
  <si>
    <t>Retail Single Occupancy</t>
  </si>
  <si>
    <t xml:space="preserve">Bosco's. </t>
  </si>
  <si>
    <t>2601 SPENARD RD</t>
  </si>
  <si>
    <t>SUNBEAM BLK 2 LT 9A</t>
  </si>
  <si>
    <t>Retail Multi Occupancy</t>
  </si>
  <si>
    <t>Unknown</t>
  </si>
  <si>
    <t>2709 SPENARD RD</t>
  </si>
  <si>
    <t>SUNBEAM BLK 3 LT 11C</t>
  </si>
  <si>
    <t>Bank</t>
  </si>
  <si>
    <t>Northrim Bank</t>
  </si>
  <si>
    <t>1049 W NORTHERN LIGHTS BLVD</t>
  </si>
  <si>
    <t>SUNBEAM BLK 3 LT 12</t>
  </si>
  <si>
    <t>Restaurant</t>
  </si>
  <si>
    <t>Spenard Roadhouse - parking is also on adjacent lot</t>
  </si>
  <si>
    <t>SUNBEAM BLK 3 LT 11B</t>
  </si>
  <si>
    <t xml:space="preserve">Parking on adjacent lot. </t>
  </si>
  <si>
    <t>1002-1016 W NORTHERN LIGHTS BLVD</t>
  </si>
  <si>
    <t>FRANK DICKSON BLK 2 LT 1A 1000 NORTHERN LIGHTS SQUARE</t>
  </si>
  <si>
    <t>Commercial Condo</t>
  </si>
  <si>
    <t>Once Upon a Child</t>
  </si>
  <si>
    <t>1025 PHOTO AVE</t>
  </si>
  <si>
    <t>FRANK DICKSON BLK 2 LT 10A</t>
  </si>
  <si>
    <t>Blaine's Art Supply store with a coffee counter</t>
  </si>
  <si>
    <t>2803 SPENARD RD</t>
  </si>
  <si>
    <t>FRANK DICKSON BLK 1 LT 1</t>
  </si>
  <si>
    <t>House of Hobbies - parking is on adjacent lot</t>
  </si>
  <si>
    <t>6906 DOUBLE TREE CT</t>
  </si>
  <si>
    <t>FRANK DICKSON BLK 1 LT 2</t>
  </si>
  <si>
    <t>2809, 2811, 2819 SPENARD RD</t>
  </si>
  <si>
    <t>FRANK DICKSON BLK 1 LTS 3 &amp; 4 &amp; 5</t>
  </si>
  <si>
    <t>Restaurant &amp; Retail</t>
  </si>
  <si>
    <t>FRANK DICKSON BLK 2 LT 7 &amp; 8 &amp; 9</t>
  </si>
  <si>
    <t>1400 W BENSON BLVD</t>
  </si>
  <si>
    <t>ALASKA MUTUAL TR B1</t>
  </si>
  <si>
    <t>Office Building High Rise 5+ Levels</t>
  </si>
  <si>
    <t>Former Charles Schwab</t>
  </si>
  <si>
    <t>3000 SPENARD RD</t>
  </si>
  <si>
    <t>LENA HANSEN RESERVE</t>
  </si>
  <si>
    <t>Offc Building Low Rise 1-4 Levels</t>
  </si>
  <si>
    <t>Enstar - parking is on adjacent lots behind building</t>
  </si>
  <si>
    <t>LENA HANSEN LT 8 &amp; 9 &amp; 10 &amp; 11 &amp; 12 &amp; 13</t>
  </si>
  <si>
    <t>1206 W 31ST AVE</t>
  </si>
  <si>
    <t>MACKNELS TR A LT 4</t>
  </si>
  <si>
    <t>Warehouse</t>
  </si>
  <si>
    <r>
      <t>Parking is on adjacent lot.</t>
    </r>
    <r>
      <rPr>
        <sz val="11"/>
        <color rgb="FFFF0000"/>
        <rFont val="Calibri"/>
        <family val="2"/>
        <scheme val="minor"/>
      </rPr>
      <t xml:space="preserve"> </t>
    </r>
  </si>
  <si>
    <t>MACKNELS TR A LT 3</t>
  </si>
  <si>
    <t>MACKNELS TR A LT 5</t>
  </si>
  <si>
    <t>3110 SPENARD RD</t>
  </si>
  <si>
    <t>IREY LTS 1,2,3</t>
  </si>
  <si>
    <t>Anchorage Printing</t>
  </si>
  <si>
    <t>1305 W 32ND AVE</t>
  </si>
  <si>
    <t>RHODES LT 1</t>
  </si>
  <si>
    <t>CIHA Warehouse.</t>
  </si>
  <si>
    <t>1515 W 33RD AVE</t>
  </si>
  <si>
    <t>CRYSTAL LT 16A</t>
  </si>
  <si>
    <t>Day Care Center</t>
  </si>
  <si>
    <t>1406 W 33RD AVE</t>
  </si>
  <si>
    <t>BARNETT LT 6A</t>
  </si>
  <si>
    <t>Anchorage Makerspace, Off the Chain Bike Collective, MKO Services (Garage/Body Mechanic)</t>
  </si>
  <si>
    <t>3401 and 3403 MINNESOTA DR</t>
  </si>
  <si>
    <t>RYAN LT 19B</t>
  </si>
  <si>
    <t>Parking is also on adjacent lots</t>
  </si>
  <si>
    <t>RYAN LT 17 and MILLER LT 5</t>
  </si>
  <si>
    <t>3400 SPENARD RD</t>
  </si>
  <si>
    <t>SPENARDIA LT 4</t>
  </si>
  <si>
    <t>Site parking lot under construction. Count is estimate based off Google 6/2023 Aerial imagery</t>
  </si>
  <si>
    <t>3505 SPENARD RD</t>
  </si>
  <si>
    <t>DEMERS LT 1B</t>
  </si>
  <si>
    <t>36th and Spenard tiny strip mall bldg</t>
  </si>
  <si>
    <t>3510 SPENARD RD</t>
  </si>
  <si>
    <t>SPENARDIA LT 2</t>
  </si>
  <si>
    <t>CIHA HQ - This one may be difficult as they have a campus and fleet vehicle parking on nearby lots.</t>
  </si>
  <si>
    <t>1501 W 36TH AVE</t>
  </si>
  <si>
    <t>SPENARDIA LT 1</t>
  </si>
  <si>
    <t>Office Warehouse</t>
  </si>
  <si>
    <t>Muse School of Music</t>
  </si>
  <si>
    <t>3501 MINNESOTA DR</t>
  </si>
  <si>
    <t>MILLER LT 8A</t>
  </si>
  <si>
    <t>Hotel/Motel - High Rise 5+ Levels</t>
  </si>
  <si>
    <t>La Quinta Inn</t>
  </si>
  <si>
    <t>3600 SPENARD RD</t>
  </si>
  <si>
    <t>DUNCKLEE LT 1D-1</t>
  </si>
  <si>
    <t>Mixed Residential/Commercial</t>
  </si>
  <si>
    <t>3807 SPENARD RD</t>
  </si>
  <si>
    <t>LINCOLN PARK BLK 2 LT 3</t>
  </si>
  <si>
    <t>Fast Food</t>
  </si>
  <si>
    <t>LINCOLN PARK BLK 2 LT 2</t>
  </si>
  <si>
    <t>Parking on adjacent lot. Parking is not striped.</t>
  </si>
  <si>
    <t>3812 SPENARD RD</t>
  </si>
  <si>
    <t>CONROY RUSHTON BLK 4 LT 2A</t>
  </si>
  <si>
    <t>3826 SPENARD RD</t>
  </si>
  <si>
    <t>CONROY RUSHTON BLK 4 LTS 6 &amp; 7</t>
  </si>
  <si>
    <t>Pho Lotus.</t>
  </si>
  <si>
    <t>3836 SPENARD RD</t>
  </si>
  <si>
    <t>CONROY RUSHTON BLK 3 LTS 10 &amp; 11</t>
  </si>
  <si>
    <t>Hotel/Motel - Low Rise 1-4 Levels</t>
  </si>
  <si>
    <t>Chelsea Inn - parking is on adjacent lot and not striped.</t>
  </si>
  <si>
    <t>3707 WOODLAND DR</t>
  </si>
  <si>
    <t>CONROY RUSHTON BLK 7 LT 9A</t>
  </si>
  <si>
    <t>9 of these spaces are striped partially within the ROW</t>
  </si>
  <si>
    <t>3710 WOODLAND DR</t>
  </si>
  <si>
    <t>CONROY RUSHTON TR 2</t>
  </si>
  <si>
    <t>3956 SPENARD RD</t>
  </si>
  <si>
    <t>LINTNER LT 9</t>
  </si>
  <si>
    <t>Writers Block Bookstore and Café - parking is also on adjacent lot</t>
  </si>
  <si>
    <t>LINTNER LT 8</t>
  </si>
  <si>
    <t>4005 SPENARD RD</t>
  </si>
  <si>
    <t>ROOSEVELT PARK BLK 3 LT 6B</t>
  </si>
  <si>
    <t>Waxie Sanitary Supply</t>
  </si>
  <si>
    <t>4003 IOWA DR</t>
  </si>
  <si>
    <t>MORTON BLK 2 LT 1A</t>
  </si>
  <si>
    <t>This utilization is for the commercial parking adjacent to Fireweed Lane</t>
  </si>
  <si>
    <t>This utilization is for the residential parking behind the building</t>
  </si>
  <si>
    <t>Kami Ramen</t>
  </si>
  <si>
    <t>Lot is full and overflows onto sides/street</t>
  </si>
  <si>
    <t>Private parking is mostly filled</t>
  </si>
  <si>
    <t>Parking lot is mostly full. One car parked on roadside. No other cars parked on road</t>
  </si>
  <si>
    <t>Same parking situation as 10pm. Still no one parked in road within vicinity of address</t>
  </si>
  <si>
    <t>Est. Vacancy Rate</t>
  </si>
  <si>
    <t>Trust</t>
  </si>
  <si>
    <t>TOD Deed</t>
  </si>
  <si>
    <t>ATM Properties LLC</t>
  </si>
  <si>
    <t>Adjusted Utilization</t>
  </si>
  <si>
    <t>1016 &amp; 1026 W 25th Ave</t>
  </si>
  <si>
    <t>1 open spot</t>
  </si>
  <si>
    <t>1327 W 25th Ave</t>
  </si>
  <si>
    <t>1040 W 27th Ave (The Castle)</t>
  </si>
  <si>
    <t>Nonresidential Gross Building Area on Site</t>
  </si>
  <si>
    <t>Pizza Olympia (2167 SF GBA), Zoi's (3,988 GBA), and Buckaroo Club (3705 GBA)</t>
  </si>
  <si>
    <t>Market Juice Mall. Typically 2-4 vehicles park on-street to go into Market Juice rather than use the lot. (6802 SF GBA; 3352 non-residential GBA + 3450 apartments GBA)</t>
  </si>
  <si>
    <t>1-BR</t>
  </si>
  <si>
    <t>2-BR</t>
  </si>
  <si>
    <t>3-BR</t>
  </si>
  <si>
    <t>4-BR</t>
  </si>
  <si>
    <t>Studio</t>
  </si>
  <si>
    <t>Number of Dwelling Units by Unit Size (# of Bedrooms)</t>
  </si>
  <si>
    <t>Gross Building Area (SF) not including parking garage</t>
  </si>
  <si>
    <t>Average Unit Size (BR)</t>
  </si>
  <si>
    <r>
      <rPr>
        <b/>
        <sz val="11"/>
        <color theme="4" tint="-0.249977111117893"/>
        <rFont val="Calibri"/>
        <family val="2"/>
        <scheme val="minor"/>
      </rPr>
      <t>Available</t>
    </r>
    <r>
      <rPr>
        <b/>
        <sz val="11"/>
        <color theme="1"/>
        <rFont val="Calibri"/>
        <family val="2"/>
        <scheme val="minor"/>
      </rPr>
      <t xml:space="preserve"> Parking Spaces</t>
    </r>
  </si>
  <si>
    <r>
      <rPr>
        <b/>
        <sz val="11"/>
        <color theme="4" tint="-0.249977111117893"/>
        <rFont val="Calibri"/>
        <family val="2"/>
        <scheme val="minor"/>
      </rPr>
      <t xml:space="preserve">Total </t>
    </r>
    <r>
      <rPr>
        <b/>
        <sz val="11"/>
        <color theme="1"/>
        <rFont val="Calibri"/>
        <family val="2"/>
        <scheme val="minor"/>
      </rPr>
      <t>Number of Units</t>
    </r>
  </si>
  <si>
    <t>GBA (SF) Per Parking Space</t>
  </si>
  <si>
    <r>
      <t xml:space="preserve">Average Parking </t>
    </r>
    <r>
      <rPr>
        <b/>
        <sz val="11"/>
        <color theme="4" tint="-0.249977111117893"/>
        <rFont val="Calibri"/>
        <family val="2"/>
        <scheme val="minor"/>
      </rPr>
      <t>Space</t>
    </r>
    <r>
      <rPr>
        <b/>
        <sz val="11"/>
        <color theme="1"/>
        <rFont val="Calibri"/>
        <family val="2"/>
        <scheme val="minor"/>
      </rPr>
      <t xml:space="preserve"> Utilization</t>
    </r>
  </si>
  <si>
    <r>
      <t xml:space="preserve">Adjusted </t>
    </r>
    <r>
      <rPr>
        <b/>
        <sz val="11"/>
        <color theme="4" tint="-0.249977111117893"/>
        <rFont val="Calibri"/>
        <family val="2"/>
        <scheme val="minor"/>
      </rPr>
      <t>Parking Space</t>
    </r>
    <r>
      <rPr>
        <b/>
        <sz val="11"/>
        <color theme="1"/>
        <rFont val="Calibri"/>
        <family val="2"/>
        <scheme val="minor"/>
      </rPr>
      <t xml:space="preserve"> Utilization</t>
    </r>
  </si>
  <si>
    <t xml:space="preserve">Average Number of Parked Vehicles </t>
  </si>
  <si>
    <t xml:space="preserve">Avg Parked Vehicles Per 1,000 SF of occupied GBA </t>
  </si>
  <si>
    <t>Avg Parked Vehicles Per Dwelling Unit</t>
  </si>
  <si>
    <t>Avg Parked Vehicles Per Bedroom</t>
  </si>
  <si>
    <t>1402 &amp; 1340 W 26TH AVE</t>
  </si>
  <si>
    <t>85th Percentile</t>
  </si>
  <si>
    <t>25th Percentile</t>
  </si>
  <si>
    <t>Available Parking Spaces Per Unit</t>
  </si>
  <si>
    <t>Parking Spaces per 1,000 SF of GBA</t>
  </si>
  <si>
    <t>Weight (Relative Number of Untis</t>
  </si>
  <si>
    <t>TOTALS (weighted averages in columns N, P, U, V, W, and X)</t>
  </si>
  <si>
    <t>Weight (Building Size)</t>
  </si>
  <si>
    <t>Weight (Relative Size of Gross Building Area)</t>
  </si>
  <si>
    <t>Restaurant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</si>
</sst>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[$-409]h:mm\ AM/PM;@"/>
    <numFmt numFmtId="166" formatCode="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0" fillId="4" borderId="0" applyNumberFormat="0" applyBorder="0" applyAlignment="0" applyProtection="0"/>
    <xf numFmtId="0" fontId="11" fillId="6" borderId="5" applyNumberFormat="0" applyAlignment="0" applyProtection="0"/>
    <xf numFmtId="0" fontId="12" fillId="7" borderId="0" applyNumberFormat="0" applyBorder="0" applyAlignment="0" applyProtection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1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/>
    <xf numFmtId="19" fontId="1" fillId="0" borderId="1" xfId="0" applyNumberFormat="1" applyFont="1" applyBorder="1"/>
    <xf numFmtId="18" fontId="1" fillId="0" borderId="1" xfId="0" applyNumberFormat="1" applyFont="1" applyBorder="1"/>
    <xf numFmtId="165" fontId="1" fillId="0" borderId="1" xfId="0" applyNumberFormat="1" applyFont="1" applyBorder="1"/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9" fontId="1" fillId="0" borderId="1" xfId="1" applyFont="1" applyBorder="1"/>
    <xf numFmtId="9" fontId="1" fillId="0" borderId="2" xfId="1" applyFont="1" applyBorder="1"/>
    <xf numFmtId="0" fontId="1" fillId="0" borderId="1" xfId="0" applyFont="1" applyBorder="1" applyAlignment="1">
      <alignment wrapText="1"/>
    </xf>
    <xf numFmtId="9" fontId="1" fillId="0" borderId="1" xfId="1" applyFont="1" applyBorder="1" applyAlignment="1">
      <alignment horizontal="center"/>
    </xf>
    <xf numFmtId="9" fontId="1" fillId="0" borderId="1" xfId="0" applyNumberFormat="1" applyFont="1" applyBorder="1"/>
    <xf numFmtId="9" fontId="1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/>
    <xf numFmtId="0" fontId="0" fillId="0" borderId="0" xfId="0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166" fontId="7" fillId="2" borderId="1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/>
    <xf numFmtId="1" fontId="9" fillId="2" borderId="0" xfId="0" applyNumberFormat="1" applyFont="1" applyFill="1"/>
    <xf numFmtId="2" fontId="4" fillId="2" borderId="1" xfId="0" applyNumberFormat="1" applyFont="1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1" fontId="9" fillId="2" borderId="1" xfId="0" applyNumberFormat="1" applyFont="1" applyFill="1" applyBorder="1"/>
    <xf numFmtId="166" fontId="8" fillId="2" borderId="1" xfId="0" applyNumberFormat="1" applyFont="1" applyFill="1" applyBorder="1" applyAlignment="1">
      <alignment horizontal="center"/>
    </xf>
    <xf numFmtId="9" fontId="8" fillId="2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1" fontId="9" fillId="3" borderId="1" xfId="0" applyNumberFormat="1" applyFont="1" applyFill="1" applyBorder="1"/>
    <xf numFmtId="166" fontId="9" fillId="3" borderId="1" xfId="0" applyNumberFormat="1" applyFont="1" applyFill="1" applyBorder="1"/>
    <xf numFmtId="0" fontId="10" fillId="4" borderId="1" xfId="2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9" fontId="0" fillId="0" borderId="1" xfId="1" applyFont="1" applyFill="1" applyBorder="1" applyAlignment="1">
      <alignment horizontal="center" vertical="center" wrapText="1"/>
    </xf>
    <xf numFmtId="9" fontId="10" fillId="4" borderId="1" xfId="1" applyFont="1" applyFill="1" applyBorder="1" applyAlignment="1">
      <alignment horizontal="center"/>
    </xf>
    <xf numFmtId="9" fontId="0" fillId="0" borderId="0" xfId="0" applyNumberFormat="1" applyAlignment="1">
      <alignment horizontal="center"/>
    </xf>
    <xf numFmtId="0" fontId="10" fillId="5" borderId="1" xfId="2" applyFill="1" applyBorder="1" applyAlignment="1">
      <alignment horizontal="center"/>
    </xf>
    <xf numFmtId="0" fontId="10" fillId="5" borderId="1" xfId="2" applyFill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0" fontId="11" fillId="6" borderId="5" xfId="3" applyAlignment="1">
      <alignment vertical="center"/>
    </xf>
    <xf numFmtId="0" fontId="11" fillId="6" borderId="5" xfId="3" applyAlignment="1">
      <alignment horizontal="center" vertical="center"/>
    </xf>
    <xf numFmtId="166" fontId="11" fillId="6" borderId="5" xfId="3" applyNumberFormat="1" applyAlignment="1">
      <alignment horizontal="center" vertical="center"/>
    </xf>
    <xf numFmtId="1" fontId="11" fillId="6" borderId="5" xfId="3" applyNumberFormat="1" applyAlignment="1">
      <alignment horizontal="center" vertical="center"/>
    </xf>
    <xf numFmtId="2" fontId="12" fillId="7" borderId="1" xfId="4" applyNumberFormat="1" applyBorder="1" applyAlignment="1">
      <alignment horizontal="center" wrapText="1"/>
    </xf>
    <xf numFmtId="2" fontId="12" fillId="7" borderId="1" xfId="4" applyNumberFormat="1" applyBorder="1" applyAlignment="1">
      <alignment horizontal="center"/>
    </xf>
    <xf numFmtId="166" fontId="12" fillId="7" borderId="1" xfId="4" applyNumberFormat="1" applyBorder="1" applyAlignment="1">
      <alignment horizontal="center"/>
    </xf>
    <xf numFmtId="1" fontId="12" fillId="7" borderId="1" xfId="4" applyNumberFormat="1" applyBorder="1" applyAlignment="1">
      <alignment horizontal="center"/>
    </xf>
    <xf numFmtId="0" fontId="11" fillId="6" borderId="5" xfId="3" applyAlignment="1">
      <alignment horizontal="center" wrapText="1"/>
    </xf>
    <xf numFmtId="0" fontId="11" fillId="6" borderId="5" xfId="3" applyAlignment="1">
      <alignment horizontal="center"/>
    </xf>
    <xf numFmtId="2" fontId="11" fillId="6" borderId="5" xfId="3" applyNumberFormat="1" applyAlignment="1">
      <alignment horizontal="center"/>
    </xf>
    <xf numFmtId="9" fontId="11" fillId="6" borderId="5" xfId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left" wrapText="1"/>
    </xf>
  </cellXfs>
  <cellStyles count="5">
    <cellStyle name="Bad" xfId="2" builtinId="27"/>
    <cellStyle name="Calculation" xfId="3" builtinId="22"/>
    <cellStyle name="Good" xfId="4" builtinId="26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1"/>
  <sheetViews>
    <sheetView topLeftCell="H1" zoomScale="90" zoomScaleNormal="90" workbookViewId="0">
      <selection activeCell="V54" sqref="V54"/>
    </sheetView>
  </sheetViews>
  <sheetFormatPr defaultColWidth="9" defaultRowHeight="14.4" x14ac:dyDescent="0.3"/>
  <cols>
    <col min="1" max="1" width="25" customWidth="1"/>
    <col min="2" max="2" width="41.5546875" hidden="1" customWidth="1"/>
    <col min="3" max="3" width="9.33203125" hidden="1" customWidth="1"/>
    <col min="4" max="4" width="28.33203125" bestFit="1" customWidth="1"/>
    <col min="5" max="5" width="29.33203125" bestFit="1" customWidth="1"/>
    <col min="6" max="7" width="29.33203125" style="45" customWidth="1"/>
    <col min="8" max="8" width="15.88671875" style="30" bestFit="1" customWidth="1"/>
    <col min="9" max="9" width="15.88671875" style="30" customWidth="1"/>
    <col min="10" max="14" width="9.109375" style="45" customWidth="1"/>
    <col min="15" max="15" width="9.88671875" style="45" customWidth="1"/>
    <col min="16" max="16" width="14.109375" style="30" bestFit="1" customWidth="1"/>
    <col min="17" max="20" width="14.109375" style="30" customWidth="1"/>
    <col min="21" max="21" width="18.33203125" style="30" bestFit="1" customWidth="1"/>
    <col min="22" max="25" width="14.109375" style="30" customWidth="1"/>
    <col min="26" max="26" width="71.44140625" bestFit="1" customWidth="1"/>
  </cols>
  <sheetData>
    <row r="1" spans="1:26" x14ac:dyDescent="0.3">
      <c r="H1" s="86" t="s">
        <v>321</v>
      </c>
      <c r="I1" s="87"/>
      <c r="J1" s="87"/>
      <c r="K1" s="87"/>
      <c r="L1" s="87"/>
      <c r="M1" s="87"/>
      <c r="N1" s="87"/>
      <c r="O1" s="88"/>
    </row>
    <row r="2" spans="1:26" ht="57.6" x14ac:dyDescent="0.3">
      <c r="A2" s="26" t="s">
        <v>83</v>
      </c>
      <c r="B2" s="26" t="s">
        <v>84</v>
      </c>
      <c r="C2" s="26" t="s">
        <v>85</v>
      </c>
      <c r="D2" s="26" t="s">
        <v>87</v>
      </c>
      <c r="E2" s="26" t="s">
        <v>86</v>
      </c>
      <c r="F2" s="37" t="s">
        <v>322</v>
      </c>
      <c r="G2" s="82" t="s">
        <v>341</v>
      </c>
      <c r="H2" s="28" t="s">
        <v>325</v>
      </c>
      <c r="I2" s="82" t="s">
        <v>338</v>
      </c>
      <c r="J2" s="37" t="s">
        <v>320</v>
      </c>
      <c r="K2" s="37" t="s">
        <v>316</v>
      </c>
      <c r="L2" s="37" t="s">
        <v>317</v>
      </c>
      <c r="M2" s="37" t="s">
        <v>318</v>
      </c>
      <c r="N2" s="37" t="s">
        <v>319</v>
      </c>
      <c r="O2" s="37" t="s">
        <v>323</v>
      </c>
      <c r="P2" s="28" t="s">
        <v>324</v>
      </c>
      <c r="Q2" s="37" t="s">
        <v>336</v>
      </c>
      <c r="R2" s="37" t="s">
        <v>326</v>
      </c>
      <c r="S2" s="28" t="s">
        <v>174</v>
      </c>
      <c r="T2" s="28" t="s">
        <v>304</v>
      </c>
      <c r="U2" s="28" t="s">
        <v>308</v>
      </c>
      <c r="V2" s="37" t="s">
        <v>329</v>
      </c>
      <c r="W2" s="37" t="s">
        <v>330</v>
      </c>
      <c r="X2" s="37" t="s">
        <v>331</v>
      </c>
      <c r="Y2" s="37" t="s">
        <v>332</v>
      </c>
      <c r="Z2" s="26" t="s">
        <v>88</v>
      </c>
    </row>
    <row r="3" spans="1:26" x14ac:dyDescent="0.3">
      <c r="A3" s="26"/>
      <c r="B3" s="26"/>
      <c r="C3" s="26"/>
      <c r="D3" s="26"/>
      <c r="E3" s="26"/>
      <c r="F3" s="38"/>
      <c r="G3" s="83"/>
      <c r="H3" s="27"/>
      <c r="I3" s="83"/>
      <c r="J3" s="38"/>
      <c r="K3" s="38"/>
      <c r="L3" s="38"/>
      <c r="M3" s="38"/>
      <c r="N3" s="38"/>
      <c r="O3" s="38"/>
      <c r="P3" s="27"/>
      <c r="Q3" s="41"/>
      <c r="R3" s="41"/>
      <c r="S3" s="27"/>
      <c r="T3" s="27"/>
      <c r="U3" s="27"/>
      <c r="V3" s="48"/>
      <c r="W3" s="57"/>
      <c r="X3" s="57"/>
      <c r="Y3" s="57"/>
      <c r="Z3" s="26"/>
    </row>
    <row r="4" spans="1:26" x14ac:dyDescent="0.3">
      <c r="A4" s="23"/>
      <c r="B4" s="23" t="s">
        <v>94</v>
      </c>
      <c r="C4" s="23" t="s">
        <v>91</v>
      </c>
      <c r="D4" s="23" t="s">
        <v>93</v>
      </c>
      <c r="E4" s="23" t="s">
        <v>95</v>
      </c>
      <c r="F4" s="39"/>
      <c r="G4" s="83"/>
      <c r="H4" s="24">
        <v>2</v>
      </c>
      <c r="I4" s="83"/>
      <c r="J4" s="39"/>
      <c r="K4" s="39"/>
      <c r="L4" s="39"/>
      <c r="M4" s="39"/>
      <c r="N4" s="39"/>
      <c r="O4" s="38"/>
      <c r="P4" s="24">
        <v>19</v>
      </c>
      <c r="Q4" s="39"/>
      <c r="R4" s="39">
        <f t="shared" ref="R4:R25" si="0">F4/P4</f>
        <v>0</v>
      </c>
      <c r="S4" s="31">
        <f>'1113 W Fireweed (Comm)'!E14</f>
        <v>0.58333333333333337</v>
      </c>
      <c r="T4" s="31">
        <v>0</v>
      </c>
      <c r="U4" s="31">
        <f t="shared" ref="U4:U25" si="1">S4/(1-T4)</f>
        <v>0.58333333333333337</v>
      </c>
      <c r="V4" s="48"/>
      <c r="W4" s="57"/>
      <c r="X4" s="57"/>
      <c r="Y4" s="57"/>
      <c r="Z4" s="23" t="s">
        <v>297</v>
      </c>
    </row>
    <row r="5" spans="1:26" hidden="1" x14ac:dyDescent="0.3">
      <c r="A5" s="23" t="s">
        <v>96</v>
      </c>
      <c r="B5" s="23" t="s">
        <v>97</v>
      </c>
      <c r="C5" s="23" t="s">
        <v>98</v>
      </c>
      <c r="D5" s="23"/>
      <c r="E5" s="23" t="s">
        <v>99</v>
      </c>
      <c r="F5" s="39"/>
      <c r="G5" s="83"/>
      <c r="H5" s="24" t="s">
        <v>100</v>
      </c>
      <c r="I5" s="83"/>
      <c r="J5" s="39"/>
      <c r="K5" s="39"/>
      <c r="L5" s="39"/>
      <c r="M5" s="39"/>
      <c r="N5" s="39"/>
      <c r="O5" s="38" t="e">
        <f t="shared" ref="O5:O25" si="2">((J5*0)+(K5*1)+(L5*2)+(M5*3)+(N5*4))/H5</f>
        <v>#VALUE!</v>
      </c>
      <c r="P5" s="24">
        <v>10</v>
      </c>
      <c r="Q5" s="39"/>
      <c r="R5" s="39">
        <f t="shared" si="0"/>
        <v>0</v>
      </c>
      <c r="S5" s="24"/>
      <c r="T5" s="24"/>
      <c r="U5" s="31">
        <f t="shared" si="1"/>
        <v>0</v>
      </c>
      <c r="V5" s="48"/>
      <c r="W5" s="57"/>
      <c r="X5" s="57"/>
      <c r="Y5" s="57"/>
      <c r="Z5" s="23" t="s">
        <v>101</v>
      </c>
    </row>
    <row r="6" spans="1:26" hidden="1" x14ac:dyDescent="0.3">
      <c r="A6" s="23"/>
      <c r="B6" s="23"/>
      <c r="C6" s="23"/>
      <c r="D6" s="23"/>
      <c r="E6" s="23"/>
      <c r="F6" s="39"/>
      <c r="G6" s="83"/>
      <c r="H6" s="24"/>
      <c r="I6" s="83"/>
      <c r="J6" s="39"/>
      <c r="K6" s="39"/>
      <c r="L6" s="39"/>
      <c r="M6" s="39"/>
      <c r="N6" s="39"/>
      <c r="O6" s="38" t="e">
        <f t="shared" si="2"/>
        <v>#DIV/0!</v>
      </c>
      <c r="P6" s="24"/>
      <c r="Q6" s="39"/>
      <c r="R6" s="39" t="e">
        <f t="shared" si="0"/>
        <v>#DIV/0!</v>
      </c>
      <c r="S6" s="24"/>
      <c r="T6" s="24"/>
      <c r="U6" s="31">
        <f t="shared" si="1"/>
        <v>0</v>
      </c>
      <c r="V6" s="48"/>
      <c r="W6" s="57"/>
      <c r="X6" s="57"/>
      <c r="Y6" s="57"/>
      <c r="Z6" s="23"/>
    </row>
    <row r="7" spans="1:26" x14ac:dyDescent="0.3">
      <c r="A7" s="23" t="s">
        <v>89</v>
      </c>
      <c r="B7" s="23" t="s">
        <v>90</v>
      </c>
      <c r="C7" s="23" t="s">
        <v>91</v>
      </c>
      <c r="D7" s="23" t="s">
        <v>93</v>
      </c>
      <c r="E7" s="23" t="s">
        <v>92</v>
      </c>
      <c r="F7" s="63">
        <f>80*100*5</f>
        <v>40000</v>
      </c>
      <c r="G7" s="84">
        <f>F7/F$53</f>
        <v>0.20478899054386837</v>
      </c>
      <c r="H7" s="24">
        <v>35</v>
      </c>
      <c r="I7" s="84">
        <f>H7/H$53</f>
        <v>0.15837104072398189</v>
      </c>
      <c r="J7" s="71">
        <v>3</v>
      </c>
      <c r="K7" s="71">
        <v>16</v>
      </c>
      <c r="L7" s="71">
        <v>15</v>
      </c>
      <c r="M7" s="71">
        <v>1</v>
      </c>
      <c r="N7" s="71">
        <v>0</v>
      </c>
      <c r="O7" s="46">
        <f t="shared" si="2"/>
        <v>1.4</v>
      </c>
      <c r="P7" s="24">
        <v>29</v>
      </c>
      <c r="Q7" s="57">
        <f t="shared" ref="Q7:Q25" si="3">P7/H7</f>
        <v>0.82857142857142863</v>
      </c>
      <c r="R7" s="48">
        <f t="shared" si="0"/>
        <v>1379.3103448275863</v>
      </c>
      <c r="S7" s="31">
        <f>'1113 W Fireweed (Res)'!E21</f>
        <v>0.7474747474747474</v>
      </c>
      <c r="T7" s="69">
        <f>5/H7</f>
        <v>0.14285714285714285</v>
      </c>
      <c r="U7" s="31">
        <f>S7/(1-T7)</f>
        <v>0.87205387205387186</v>
      </c>
      <c r="V7" s="48">
        <f>'1113 W Fireweed (Res)'!C21</f>
        <v>26.90909090909091</v>
      </c>
      <c r="W7" s="57">
        <f>V7/((F7/1000)*(1-T7))</f>
        <v>0.78484848484848468</v>
      </c>
      <c r="X7" s="57">
        <f>V7/(H7*(1-T7))</f>
        <v>0.89696969696969686</v>
      </c>
      <c r="Y7" s="57">
        <f>V7/(O7*(H7*(1-T7)))</f>
        <v>0.64069264069264076</v>
      </c>
      <c r="Z7" s="23" t="s">
        <v>298</v>
      </c>
    </row>
    <row r="8" spans="1:26" x14ac:dyDescent="0.3">
      <c r="A8" s="23" t="s">
        <v>102</v>
      </c>
      <c r="B8" s="23" t="s">
        <v>103</v>
      </c>
      <c r="C8" s="23" t="s">
        <v>98</v>
      </c>
      <c r="D8" s="23"/>
      <c r="E8" s="23" t="s">
        <v>99</v>
      </c>
      <c r="F8" s="39">
        <f>3696+3832</f>
        <v>7528</v>
      </c>
      <c r="G8" s="84">
        <f t="shared" ref="G8:G25" si="4">F8/F$53</f>
        <v>3.8541288020356022E-2</v>
      </c>
      <c r="H8" s="24">
        <f>4+4</f>
        <v>8</v>
      </c>
      <c r="I8" s="84">
        <f t="shared" ref="I8:I25" si="5">H8/H$53</f>
        <v>3.6199095022624438E-2</v>
      </c>
      <c r="J8" s="63">
        <v>0</v>
      </c>
      <c r="K8" s="63">
        <v>0</v>
      </c>
      <c r="L8" s="63">
        <v>8</v>
      </c>
      <c r="M8" s="63">
        <v>0</v>
      </c>
      <c r="N8" s="63">
        <v>0</v>
      </c>
      <c r="O8" s="46">
        <f t="shared" si="2"/>
        <v>2</v>
      </c>
      <c r="P8" s="24">
        <v>20</v>
      </c>
      <c r="Q8" s="57">
        <f t="shared" si="3"/>
        <v>2.5</v>
      </c>
      <c r="R8" s="48">
        <f t="shared" si="0"/>
        <v>376.4</v>
      </c>
      <c r="S8" s="31">
        <f>'1016&amp;1026 W 25th'!E12</f>
        <v>0.4</v>
      </c>
      <c r="T8" s="69">
        <v>0</v>
      </c>
      <c r="U8" s="31">
        <f t="shared" si="1"/>
        <v>0.4</v>
      </c>
      <c r="V8" s="48">
        <f>'1016&amp;1026 W 25th'!C12</f>
        <v>8</v>
      </c>
      <c r="W8" s="57">
        <f>V8/((F8/1000)*(1-T8))</f>
        <v>1.0626992561105209</v>
      </c>
      <c r="X8" s="57">
        <f>V8/(H8*(1-T8))</f>
        <v>1</v>
      </c>
      <c r="Y8" s="57">
        <f>V8/(O8*(H8*(1-T8)))</f>
        <v>0.5</v>
      </c>
      <c r="Z8" s="23" t="s">
        <v>104</v>
      </c>
    </row>
    <row r="9" spans="1:26" hidden="1" x14ac:dyDescent="0.3">
      <c r="A9" s="23" t="s">
        <v>105</v>
      </c>
      <c r="B9" s="23" t="s">
        <v>106</v>
      </c>
      <c r="C9" s="23" t="s">
        <v>98</v>
      </c>
      <c r="D9" s="23"/>
      <c r="E9" s="23" t="s">
        <v>107</v>
      </c>
      <c r="F9" s="39"/>
      <c r="G9" s="84">
        <f t="shared" si="4"/>
        <v>0</v>
      </c>
      <c r="H9" s="24">
        <v>3</v>
      </c>
      <c r="I9" s="84">
        <f t="shared" si="5"/>
        <v>1.3574660633484163E-2</v>
      </c>
      <c r="J9" s="39"/>
      <c r="K9" s="39"/>
      <c r="L9" s="39"/>
      <c r="M9" s="39"/>
      <c r="N9" s="39"/>
      <c r="O9" s="38">
        <f t="shared" si="2"/>
        <v>0</v>
      </c>
      <c r="P9" s="24">
        <v>3</v>
      </c>
      <c r="Q9" s="57">
        <f t="shared" si="3"/>
        <v>1</v>
      </c>
      <c r="R9" s="39">
        <f t="shared" si="0"/>
        <v>0</v>
      </c>
      <c r="S9" s="24"/>
      <c r="T9" s="24"/>
      <c r="U9" s="31">
        <f t="shared" si="1"/>
        <v>0</v>
      </c>
      <c r="V9" s="48"/>
      <c r="W9" s="57"/>
      <c r="X9" s="57"/>
      <c r="Y9" s="57"/>
      <c r="Z9" s="23"/>
    </row>
    <row r="10" spans="1:26" hidden="1" x14ac:dyDescent="0.3">
      <c r="A10" s="23"/>
      <c r="B10" s="23"/>
      <c r="C10" s="23"/>
      <c r="D10" s="23"/>
      <c r="E10" s="23"/>
      <c r="F10" s="39"/>
      <c r="G10" s="84">
        <f t="shared" si="4"/>
        <v>0</v>
      </c>
      <c r="H10" s="24"/>
      <c r="I10" s="84">
        <f t="shared" si="5"/>
        <v>0</v>
      </c>
      <c r="J10" s="39"/>
      <c r="K10" s="39"/>
      <c r="L10" s="39"/>
      <c r="M10" s="39"/>
      <c r="N10" s="39"/>
      <c r="O10" s="38" t="e">
        <f t="shared" si="2"/>
        <v>#DIV/0!</v>
      </c>
      <c r="P10" s="24"/>
      <c r="Q10" s="57" t="e">
        <f t="shared" si="3"/>
        <v>#DIV/0!</v>
      </c>
      <c r="R10" s="39" t="e">
        <f t="shared" si="0"/>
        <v>#DIV/0!</v>
      </c>
      <c r="S10" s="24"/>
      <c r="T10" s="24"/>
      <c r="U10" s="31">
        <f t="shared" si="1"/>
        <v>0</v>
      </c>
      <c r="V10" s="48"/>
      <c r="W10" s="57"/>
      <c r="X10" s="57"/>
      <c r="Y10" s="57"/>
      <c r="Z10" s="23"/>
    </row>
    <row r="11" spans="1:26" hidden="1" x14ac:dyDescent="0.3">
      <c r="A11" s="23" t="s">
        <v>108</v>
      </c>
      <c r="B11" s="23" t="s">
        <v>109</v>
      </c>
      <c r="C11" s="23" t="s">
        <v>98</v>
      </c>
      <c r="D11" s="23"/>
      <c r="E11" s="23" t="s">
        <v>99</v>
      </c>
      <c r="F11" s="39"/>
      <c r="G11" s="84">
        <f t="shared" si="4"/>
        <v>0</v>
      </c>
      <c r="H11" s="24">
        <v>16</v>
      </c>
      <c r="I11" s="84">
        <f t="shared" si="5"/>
        <v>7.2398190045248875E-2</v>
      </c>
      <c r="J11" s="39"/>
      <c r="K11" s="39"/>
      <c r="L11" s="39"/>
      <c r="M11" s="39"/>
      <c r="N11" s="39"/>
      <c r="O11" s="38">
        <f t="shared" si="2"/>
        <v>0</v>
      </c>
      <c r="P11" s="24">
        <v>24</v>
      </c>
      <c r="Q11" s="57">
        <f t="shared" si="3"/>
        <v>1.5</v>
      </c>
      <c r="R11" s="39">
        <f t="shared" si="0"/>
        <v>0</v>
      </c>
      <c r="S11" s="24"/>
      <c r="T11" s="24"/>
      <c r="U11" s="31">
        <f t="shared" si="1"/>
        <v>0</v>
      </c>
      <c r="V11" s="48"/>
      <c r="W11" s="57"/>
      <c r="X11" s="57"/>
      <c r="Y11" s="57"/>
      <c r="Z11" s="23"/>
    </row>
    <row r="12" spans="1:26" hidden="1" x14ac:dyDescent="0.3">
      <c r="A12" s="23"/>
      <c r="B12" s="23"/>
      <c r="C12" s="23"/>
      <c r="D12" s="23"/>
      <c r="E12" s="23"/>
      <c r="F12" s="39"/>
      <c r="G12" s="84">
        <f t="shared" si="4"/>
        <v>0</v>
      </c>
      <c r="H12" s="24"/>
      <c r="I12" s="84">
        <f t="shared" si="5"/>
        <v>0</v>
      </c>
      <c r="J12" s="39"/>
      <c r="K12" s="39"/>
      <c r="L12" s="39"/>
      <c r="M12" s="39"/>
      <c r="N12" s="39"/>
      <c r="O12" s="38" t="e">
        <f t="shared" si="2"/>
        <v>#DIV/0!</v>
      </c>
      <c r="P12" s="24"/>
      <c r="Q12" s="57" t="e">
        <f t="shared" si="3"/>
        <v>#DIV/0!</v>
      </c>
      <c r="R12" s="39" t="e">
        <f t="shared" si="0"/>
        <v>#DIV/0!</v>
      </c>
      <c r="S12" s="24"/>
      <c r="T12" s="24"/>
      <c r="U12" s="31">
        <f t="shared" si="1"/>
        <v>0</v>
      </c>
      <c r="V12" s="48"/>
      <c r="W12" s="57"/>
      <c r="X12" s="57"/>
      <c r="Y12" s="57"/>
      <c r="Z12" s="23"/>
    </row>
    <row r="13" spans="1:26" x14ac:dyDescent="0.3">
      <c r="A13" s="23" t="s">
        <v>110</v>
      </c>
      <c r="B13" s="23" t="s">
        <v>111</v>
      </c>
      <c r="C13" s="23" t="s">
        <v>98</v>
      </c>
      <c r="D13" s="23"/>
      <c r="E13" s="23" t="s">
        <v>92</v>
      </c>
      <c r="F13" s="63">
        <f>918*30</f>
        <v>27540</v>
      </c>
      <c r="G13" s="84">
        <f t="shared" si="4"/>
        <v>0.14099721998945336</v>
      </c>
      <c r="H13" s="24">
        <v>30</v>
      </c>
      <c r="I13" s="84">
        <f t="shared" si="5"/>
        <v>0.13574660633484162</v>
      </c>
      <c r="J13" s="71">
        <v>0</v>
      </c>
      <c r="K13" s="71">
        <v>29</v>
      </c>
      <c r="L13" s="71">
        <v>1</v>
      </c>
      <c r="M13" s="71">
        <v>0</v>
      </c>
      <c r="N13" s="71">
        <v>0</v>
      </c>
      <c r="O13" s="46">
        <f t="shared" si="2"/>
        <v>1.0333333333333334</v>
      </c>
      <c r="P13" s="24">
        <v>32</v>
      </c>
      <c r="Q13" s="57">
        <f t="shared" si="3"/>
        <v>1.0666666666666667</v>
      </c>
      <c r="R13" s="48">
        <f t="shared" si="0"/>
        <v>860.625</v>
      </c>
      <c r="S13" s="31">
        <f>'1327 W 25th'!E12</f>
        <v>0.78125</v>
      </c>
      <c r="T13" s="69">
        <v>0</v>
      </c>
      <c r="U13" s="31">
        <f t="shared" si="1"/>
        <v>0.78125</v>
      </c>
      <c r="V13" s="48">
        <f>'1327 W 25th'!C12</f>
        <v>25</v>
      </c>
      <c r="W13" s="57">
        <f>V13/((F13/1000)*(1-T13))</f>
        <v>0.90777051561365285</v>
      </c>
      <c r="X13" s="57">
        <f>V13/(H13*(1-T13))</f>
        <v>0.83333333333333337</v>
      </c>
      <c r="Y13" s="57">
        <f>V13/(O13*(H13*(1-T13)))</f>
        <v>0.80645161290322576</v>
      </c>
      <c r="Z13" s="23"/>
    </row>
    <row r="14" spans="1:26" x14ac:dyDescent="0.3">
      <c r="A14" s="23" t="s">
        <v>112</v>
      </c>
      <c r="B14" s="23" t="s">
        <v>113</v>
      </c>
      <c r="C14" s="23" t="s">
        <v>91</v>
      </c>
      <c r="D14" s="23"/>
      <c r="E14" s="23" t="s">
        <v>99</v>
      </c>
      <c r="F14" s="39">
        <v>15432</v>
      </c>
      <c r="G14" s="84">
        <f t="shared" si="4"/>
        <v>7.9007592551824407E-2</v>
      </c>
      <c r="H14" s="24">
        <v>20</v>
      </c>
      <c r="I14" s="84">
        <f t="shared" si="5"/>
        <v>9.0497737556561084E-2</v>
      </c>
      <c r="J14" s="71">
        <v>0</v>
      </c>
      <c r="K14" s="71">
        <v>12</v>
      </c>
      <c r="L14" s="71">
        <v>8</v>
      </c>
      <c r="M14" s="71">
        <v>0</v>
      </c>
      <c r="N14" s="71">
        <v>0</v>
      </c>
      <c r="O14" s="38">
        <f t="shared" si="2"/>
        <v>1.4</v>
      </c>
      <c r="P14" s="24">
        <v>28</v>
      </c>
      <c r="Q14" s="57">
        <f t="shared" si="3"/>
        <v>1.4</v>
      </c>
      <c r="R14" s="48">
        <f t="shared" si="0"/>
        <v>551.14285714285711</v>
      </c>
      <c r="S14" s="31">
        <f>'1082 W 26th'!E17</f>
        <v>0.75</v>
      </c>
      <c r="T14" s="31">
        <v>0.05</v>
      </c>
      <c r="U14" s="31">
        <f t="shared" si="1"/>
        <v>0.78947368421052633</v>
      </c>
      <c r="V14" s="48">
        <f>'1082 W 26th'!C17</f>
        <v>21</v>
      </c>
      <c r="W14" s="57">
        <f>V14/((F14/1000)*(1-T14))</f>
        <v>1.4324302201849881</v>
      </c>
      <c r="X14" s="57">
        <f>V14/(H14*(1-T14))</f>
        <v>1.1052631578947369</v>
      </c>
      <c r="Y14" s="57">
        <f>V14/(O14*(H14*(1-T14)))</f>
        <v>0.78947368421052633</v>
      </c>
      <c r="Z14" s="23"/>
    </row>
    <row r="15" spans="1:26" hidden="1" x14ac:dyDescent="0.3">
      <c r="A15" s="23" t="s">
        <v>114</v>
      </c>
      <c r="B15" s="23" t="s">
        <v>115</v>
      </c>
      <c r="C15" s="23" t="s">
        <v>98</v>
      </c>
      <c r="D15" s="23"/>
      <c r="E15" s="23" t="s">
        <v>92</v>
      </c>
      <c r="F15" s="39"/>
      <c r="G15" s="84">
        <f t="shared" si="4"/>
        <v>0</v>
      </c>
      <c r="H15" s="24">
        <v>4</v>
      </c>
      <c r="I15" s="84">
        <f t="shared" si="5"/>
        <v>1.8099547511312219E-2</v>
      </c>
      <c r="J15" s="39"/>
      <c r="K15" s="39"/>
      <c r="L15" s="39"/>
      <c r="M15" s="39"/>
      <c r="N15" s="39"/>
      <c r="O15" s="38">
        <f t="shared" si="2"/>
        <v>0</v>
      </c>
      <c r="P15" s="24">
        <v>8</v>
      </c>
      <c r="Q15" s="57">
        <f t="shared" si="3"/>
        <v>2</v>
      </c>
      <c r="R15" s="39">
        <f t="shared" si="0"/>
        <v>0</v>
      </c>
      <c r="S15" s="24"/>
      <c r="T15" s="24"/>
      <c r="U15" s="31">
        <f t="shared" si="1"/>
        <v>0</v>
      </c>
      <c r="V15" s="48"/>
      <c r="W15" s="54"/>
      <c r="X15" s="54"/>
      <c r="Y15" s="54"/>
      <c r="Z15" s="23" t="s">
        <v>116</v>
      </c>
    </row>
    <row r="16" spans="1:26" hidden="1" x14ac:dyDescent="0.3">
      <c r="A16" s="23"/>
      <c r="B16" s="23"/>
      <c r="C16" s="23"/>
      <c r="D16" s="23"/>
      <c r="E16" s="23"/>
      <c r="F16" s="39"/>
      <c r="G16" s="84">
        <f t="shared" si="4"/>
        <v>0</v>
      </c>
      <c r="H16" s="24"/>
      <c r="I16" s="84">
        <f t="shared" si="5"/>
        <v>0</v>
      </c>
      <c r="J16" s="39"/>
      <c r="K16" s="39"/>
      <c r="L16" s="39"/>
      <c r="M16" s="39"/>
      <c r="N16" s="39"/>
      <c r="O16" s="38" t="e">
        <f t="shared" si="2"/>
        <v>#DIV/0!</v>
      </c>
      <c r="P16" s="24"/>
      <c r="Q16" s="57" t="e">
        <f t="shared" si="3"/>
        <v>#DIV/0!</v>
      </c>
      <c r="R16" s="39" t="e">
        <f t="shared" si="0"/>
        <v>#DIV/0!</v>
      </c>
      <c r="S16" s="24"/>
      <c r="T16" s="24"/>
      <c r="U16" s="31"/>
      <c r="V16" s="48"/>
      <c r="W16" s="54"/>
      <c r="X16" s="54"/>
      <c r="Y16" s="54"/>
      <c r="Z16" s="23"/>
    </row>
    <row r="17" spans="1:26" hidden="1" x14ac:dyDescent="0.3">
      <c r="A17" s="23" t="s">
        <v>117</v>
      </c>
      <c r="B17" s="23" t="s">
        <v>118</v>
      </c>
      <c r="C17" s="23" t="s">
        <v>98</v>
      </c>
      <c r="D17" s="23"/>
      <c r="E17" s="23" t="s">
        <v>92</v>
      </c>
      <c r="F17" s="39"/>
      <c r="G17" s="84">
        <f t="shared" si="4"/>
        <v>0</v>
      </c>
      <c r="H17" s="24">
        <v>4</v>
      </c>
      <c r="I17" s="84">
        <f t="shared" si="5"/>
        <v>1.8099547511312219E-2</v>
      </c>
      <c r="J17" s="39"/>
      <c r="K17" s="39"/>
      <c r="L17" s="39"/>
      <c r="M17" s="39"/>
      <c r="N17" s="39"/>
      <c r="O17" s="38">
        <f t="shared" si="2"/>
        <v>0</v>
      </c>
      <c r="P17" s="24">
        <v>7</v>
      </c>
      <c r="Q17" s="57">
        <f t="shared" si="3"/>
        <v>1.75</v>
      </c>
      <c r="R17" s="39">
        <f t="shared" si="0"/>
        <v>0</v>
      </c>
      <c r="S17" s="24"/>
      <c r="T17" s="24"/>
      <c r="U17" s="31">
        <f t="shared" si="1"/>
        <v>0</v>
      </c>
      <c r="V17" s="48"/>
      <c r="W17" s="54"/>
      <c r="X17" s="54"/>
      <c r="Y17" s="54"/>
      <c r="Z17" s="23" t="s">
        <v>116</v>
      </c>
    </row>
    <row r="18" spans="1:26" hidden="1" x14ac:dyDescent="0.3">
      <c r="A18" s="23"/>
      <c r="B18" s="23"/>
      <c r="C18" s="23"/>
      <c r="D18" s="23"/>
      <c r="E18" s="23"/>
      <c r="F18" s="39"/>
      <c r="G18" s="84">
        <f t="shared" si="4"/>
        <v>0</v>
      </c>
      <c r="H18" s="24"/>
      <c r="I18" s="84">
        <f t="shared" si="5"/>
        <v>0</v>
      </c>
      <c r="J18" s="39"/>
      <c r="K18" s="39"/>
      <c r="L18" s="39"/>
      <c r="M18" s="39"/>
      <c r="N18" s="39"/>
      <c r="O18" s="38" t="e">
        <f t="shared" si="2"/>
        <v>#DIV/0!</v>
      </c>
      <c r="P18" s="24"/>
      <c r="Q18" s="57" t="e">
        <f t="shared" si="3"/>
        <v>#DIV/0!</v>
      </c>
      <c r="R18" s="39" t="e">
        <f t="shared" si="0"/>
        <v>#DIV/0!</v>
      </c>
      <c r="S18" s="24"/>
      <c r="T18" s="24"/>
      <c r="U18" s="31"/>
      <c r="V18" s="48"/>
      <c r="W18" s="54"/>
      <c r="X18" s="54"/>
      <c r="Y18" s="54"/>
      <c r="Z18" s="23"/>
    </row>
    <row r="19" spans="1:26" hidden="1" x14ac:dyDescent="0.3">
      <c r="A19" s="23" t="s">
        <v>119</v>
      </c>
      <c r="B19" s="23" t="s">
        <v>120</v>
      </c>
      <c r="C19" s="23" t="s">
        <v>98</v>
      </c>
      <c r="D19" s="23" t="s">
        <v>121</v>
      </c>
      <c r="E19" s="23" t="s">
        <v>99</v>
      </c>
      <c r="F19" s="39"/>
      <c r="G19" s="84">
        <f t="shared" si="4"/>
        <v>0</v>
      </c>
      <c r="H19" s="24">
        <v>47</v>
      </c>
      <c r="I19" s="84">
        <f t="shared" si="5"/>
        <v>0.21266968325791855</v>
      </c>
      <c r="J19" s="39"/>
      <c r="K19" s="39"/>
      <c r="L19" s="39"/>
      <c r="M19" s="39"/>
      <c r="N19" s="39"/>
      <c r="O19" s="38">
        <f t="shared" si="2"/>
        <v>0</v>
      </c>
      <c r="P19" s="24">
        <v>47</v>
      </c>
      <c r="Q19" s="57">
        <f t="shared" si="3"/>
        <v>1</v>
      </c>
      <c r="R19" s="39">
        <f t="shared" si="0"/>
        <v>0</v>
      </c>
      <c r="S19" s="24"/>
      <c r="T19" s="24"/>
      <c r="U19" s="31">
        <f t="shared" si="1"/>
        <v>0</v>
      </c>
      <c r="V19" s="48"/>
      <c r="W19" s="54"/>
      <c r="X19" s="54"/>
      <c r="Y19" s="54"/>
      <c r="Z19" s="23" t="s">
        <v>122</v>
      </c>
    </row>
    <row r="20" spans="1:26" hidden="1" x14ac:dyDescent="0.3">
      <c r="A20" s="23"/>
      <c r="B20" s="23"/>
      <c r="C20" s="23"/>
      <c r="D20" s="23"/>
      <c r="E20" s="23"/>
      <c r="F20" s="39"/>
      <c r="G20" s="84">
        <f t="shared" si="4"/>
        <v>0</v>
      </c>
      <c r="H20" s="24"/>
      <c r="I20" s="84">
        <f t="shared" si="5"/>
        <v>0</v>
      </c>
      <c r="J20" s="39"/>
      <c r="K20" s="39"/>
      <c r="L20" s="39"/>
      <c r="M20" s="39"/>
      <c r="N20" s="39"/>
      <c r="O20" s="38" t="e">
        <f t="shared" si="2"/>
        <v>#DIV/0!</v>
      </c>
      <c r="P20" s="24"/>
      <c r="Q20" s="57" t="e">
        <f t="shared" si="3"/>
        <v>#DIV/0!</v>
      </c>
      <c r="R20" s="39" t="e">
        <f t="shared" si="0"/>
        <v>#DIV/0!</v>
      </c>
      <c r="S20" s="24"/>
      <c r="T20" s="24"/>
      <c r="U20" s="31"/>
      <c r="V20" s="48"/>
      <c r="W20" s="54"/>
      <c r="X20" s="54"/>
      <c r="Y20" s="54"/>
      <c r="Z20" s="23"/>
    </row>
    <row r="21" spans="1:26" x14ac:dyDescent="0.3">
      <c r="A21" s="23" t="s">
        <v>333</v>
      </c>
      <c r="B21" s="23" t="s">
        <v>123</v>
      </c>
      <c r="C21" s="23" t="s">
        <v>98</v>
      </c>
      <c r="D21" s="23" t="s">
        <v>124</v>
      </c>
      <c r="E21" s="23" t="s">
        <v>99</v>
      </c>
      <c r="F21" s="39">
        <f>(20327-2320)*2</f>
        <v>36014</v>
      </c>
      <c r="G21" s="84">
        <f t="shared" si="4"/>
        <v>0.18438176763617187</v>
      </c>
      <c r="H21" s="24">
        <v>40</v>
      </c>
      <c r="I21" s="84">
        <f t="shared" si="5"/>
        <v>0.18099547511312217</v>
      </c>
      <c r="J21" s="71">
        <v>0</v>
      </c>
      <c r="K21" s="71">
        <v>14</v>
      </c>
      <c r="L21" s="71">
        <v>26</v>
      </c>
      <c r="M21" s="71">
        <v>0</v>
      </c>
      <c r="N21" s="71">
        <v>0</v>
      </c>
      <c r="O21" s="46">
        <f t="shared" si="2"/>
        <v>1.65</v>
      </c>
      <c r="P21" s="24">
        <f>28*2</f>
        <v>56</v>
      </c>
      <c r="Q21" s="57">
        <f t="shared" si="3"/>
        <v>1.4</v>
      </c>
      <c r="R21" s="48">
        <f t="shared" si="0"/>
        <v>643.10714285714289</v>
      </c>
      <c r="S21" s="31">
        <f>'1340 W 26th'!E17</f>
        <v>0.6473214285714286</v>
      </c>
      <c r="T21" s="31">
        <v>0.2</v>
      </c>
      <c r="U21" s="31">
        <f t="shared" si="1"/>
        <v>0.8091517857142857</v>
      </c>
      <c r="V21" s="48">
        <f>'1340 W 26th'!C17</f>
        <v>36.25</v>
      </c>
      <c r="W21" s="57">
        <f>V21/((F21/1000)*(1-T21))</f>
        <v>1.2581912589548507</v>
      </c>
      <c r="X21" s="57">
        <f>V21/(H21*(1-T21))</f>
        <v>1.1328125</v>
      </c>
      <c r="Y21" s="57">
        <f>V21/(O21*(H21*(1-T21)))</f>
        <v>0.68655303030303039</v>
      </c>
      <c r="Z21" s="23"/>
    </row>
    <row r="22" spans="1:26" hidden="1" x14ac:dyDescent="0.3">
      <c r="A22" s="23" t="s">
        <v>126</v>
      </c>
      <c r="B22" s="23" t="s">
        <v>127</v>
      </c>
      <c r="C22" s="23" t="s">
        <v>98</v>
      </c>
      <c r="D22" s="23"/>
      <c r="E22" s="23" t="s">
        <v>128</v>
      </c>
      <c r="F22" s="39"/>
      <c r="G22" s="84">
        <f t="shared" si="4"/>
        <v>0</v>
      </c>
      <c r="H22" s="24">
        <v>2</v>
      </c>
      <c r="I22" s="84">
        <f t="shared" si="5"/>
        <v>9.0497737556561094E-3</v>
      </c>
      <c r="J22" s="39"/>
      <c r="K22" s="39"/>
      <c r="L22" s="39"/>
      <c r="M22" s="39"/>
      <c r="N22" s="39"/>
      <c r="O22" s="38">
        <f t="shared" si="2"/>
        <v>0</v>
      </c>
      <c r="P22" s="24">
        <v>5</v>
      </c>
      <c r="Q22" s="57">
        <f t="shared" si="3"/>
        <v>2.5</v>
      </c>
      <c r="R22" s="39">
        <f t="shared" si="0"/>
        <v>0</v>
      </c>
      <c r="S22" s="24"/>
      <c r="T22" s="24"/>
      <c r="U22" s="31">
        <f t="shared" si="1"/>
        <v>0</v>
      </c>
      <c r="V22" s="48"/>
      <c r="W22" s="54"/>
      <c r="X22" s="54"/>
      <c r="Y22" s="54"/>
      <c r="Z22" s="23" t="s">
        <v>129</v>
      </c>
    </row>
    <row r="23" spans="1:26" hidden="1" x14ac:dyDescent="0.3">
      <c r="A23" s="23"/>
      <c r="B23" s="23"/>
      <c r="C23" s="23"/>
      <c r="D23" s="23"/>
      <c r="E23" s="23"/>
      <c r="F23" s="39"/>
      <c r="G23" s="84">
        <f t="shared" si="4"/>
        <v>0</v>
      </c>
      <c r="H23" s="24"/>
      <c r="I23" s="84">
        <f t="shared" si="5"/>
        <v>0</v>
      </c>
      <c r="J23" s="39"/>
      <c r="K23" s="39"/>
      <c r="L23" s="39"/>
      <c r="M23" s="39"/>
      <c r="N23" s="39"/>
      <c r="O23" s="38" t="e">
        <f t="shared" si="2"/>
        <v>#DIV/0!</v>
      </c>
      <c r="P23" s="24"/>
      <c r="Q23" s="57" t="e">
        <f t="shared" si="3"/>
        <v>#DIV/0!</v>
      </c>
      <c r="R23" s="39" t="e">
        <f t="shared" si="0"/>
        <v>#DIV/0!</v>
      </c>
      <c r="S23" s="24"/>
      <c r="T23" s="24"/>
      <c r="U23" s="31"/>
      <c r="V23" s="48"/>
      <c r="W23" s="54"/>
      <c r="X23" s="54"/>
      <c r="Y23" s="54"/>
      <c r="Z23" s="23"/>
    </row>
    <row r="24" spans="1:26" s="25" customFormat="1" x14ac:dyDescent="0.3">
      <c r="A24" s="64" t="s">
        <v>130</v>
      </c>
      <c r="B24" s="64" t="s">
        <v>131</v>
      </c>
      <c r="C24" s="64" t="s">
        <v>98</v>
      </c>
      <c r="D24" s="64" t="s">
        <v>133</v>
      </c>
      <c r="E24" s="64" t="s">
        <v>132</v>
      </c>
      <c r="F24" s="43">
        <f xml:space="preserve"> 95936- 11861-19546</f>
        <v>64529</v>
      </c>
      <c r="G24" s="84">
        <f t="shared" si="4"/>
        <v>0.33037071927013206</v>
      </c>
      <c r="H24" s="65">
        <v>84</v>
      </c>
      <c r="I24" s="84">
        <f t="shared" si="5"/>
        <v>0.38009049773755654</v>
      </c>
      <c r="J24" s="72">
        <v>40</v>
      </c>
      <c r="K24" s="72">
        <v>36</v>
      </c>
      <c r="L24" s="72">
        <v>8</v>
      </c>
      <c r="M24" s="72">
        <v>0</v>
      </c>
      <c r="N24" s="72">
        <v>0</v>
      </c>
      <c r="O24" s="46">
        <f t="shared" si="2"/>
        <v>0.61904761904761907</v>
      </c>
      <c r="P24" s="66">
        <v>88</v>
      </c>
      <c r="Q24" s="57">
        <f t="shared" si="3"/>
        <v>1.0476190476190477</v>
      </c>
      <c r="R24" s="48">
        <f t="shared" si="0"/>
        <v>733.28409090909088</v>
      </c>
      <c r="S24" s="67">
        <f>'1040 W 27th'!E17</f>
        <v>0.36363636363636365</v>
      </c>
      <c r="T24" s="68">
        <f>15/H24</f>
        <v>0.17857142857142858</v>
      </c>
      <c r="U24" s="31">
        <f>S24/(1-T24)</f>
        <v>0.44268774703557318</v>
      </c>
      <c r="V24" s="48">
        <f>'1040 W 27th'!C17</f>
        <v>32</v>
      </c>
      <c r="W24" s="57">
        <f>V24/((F24/1000)*(1-T24))</f>
        <v>0.60370564767980972</v>
      </c>
      <c r="X24" s="57">
        <f>V24/(H24*(1-T24))</f>
        <v>0.46376811594202899</v>
      </c>
      <c r="Y24" s="57">
        <f>V24/(O24*(H24*(1-T24)))</f>
        <v>0.74916387959866215</v>
      </c>
      <c r="Z24" s="64" t="s">
        <v>125</v>
      </c>
    </row>
    <row r="25" spans="1:26" ht="30" customHeight="1" x14ac:dyDescent="0.3">
      <c r="A25" s="23" t="s">
        <v>134</v>
      </c>
      <c r="B25" s="23" t="s">
        <v>135</v>
      </c>
      <c r="C25" s="23" t="s">
        <v>136</v>
      </c>
      <c r="D25" s="23"/>
      <c r="E25" s="23" t="s">
        <v>99</v>
      </c>
      <c r="F25" s="39">
        <v>4280</v>
      </c>
      <c r="G25" s="84">
        <f t="shared" si="4"/>
        <v>2.1912421988193913E-2</v>
      </c>
      <c r="H25" s="24">
        <v>4</v>
      </c>
      <c r="I25" s="84">
        <f t="shared" si="5"/>
        <v>1.8099547511312219E-2</v>
      </c>
      <c r="J25" s="63">
        <v>0</v>
      </c>
      <c r="K25" s="63">
        <v>0</v>
      </c>
      <c r="L25" s="63">
        <v>4</v>
      </c>
      <c r="M25" s="63">
        <v>0</v>
      </c>
      <c r="N25" s="63">
        <v>0</v>
      </c>
      <c r="O25" s="38">
        <f t="shared" si="2"/>
        <v>2</v>
      </c>
      <c r="P25" s="24">
        <v>6</v>
      </c>
      <c r="Q25" s="57">
        <f t="shared" si="3"/>
        <v>1.5</v>
      </c>
      <c r="R25" s="48">
        <f t="shared" si="0"/>
        <v>713.33333333333337</v>
      </c>
      <c r="S25" s="31">
        <f>'1009 W 29th'!E17</f>
        <v>0.58333333333333326</v>
      </c>
      <c r="T25" s="31">
        <v>0.25</v>
      </c>
      <c r="U25" s="31">
        <f t="shared" si="1"/>
        <v>0.77777777777777768</v>
      </c>
      <c r="V25" s="48">
        <f>'1009 W 29th'!C17</f>
        <v>3.5</v>
      </c>
      <c r="W25" s="57">
        <f>V25/((F25/1000)*(1-T25))</f>
        <v>1.090342679127726</v>
      </c>
      <c r="X25" s="57">
        <f>V25/(H25*(1-T25))</f>
        <v>1.1666666666666667</v>
      </c>
      <c r="Y25" s="57">
        <f>V25/(O25*(H25*(1-T25)))</f>
        <v>0.58333333333333337</v>
      </c>
      <c r="Z25" s="23"/>
    </row>
    <row r="26" spans="1:26" ht="30" hidden="1" customHeight="1" x14ac:dyDescent="0.3">
      <c r="A26" s="23"/>
      <c r="B26" s="23"/>
      <c r="C26" s="23"/>
      <c r="D26" s="23"/>
      <c r="E26" s="23"/>
      <c r="F26" s="44"/>
      <c r="G26" s="44"/>
      <c r="H26" s="24"/>
      <c r="I26" s="24"/>
      <c r="J26" s="44"/>
      <c r="K26" s="44"/>
      <c r="L26" s="44"/>
      <c r="M26" s="44"/>
      <c r="N26" s="44"/>
      <c r="O26" s="44"/>
      <c r="P26" s="24"/>
      <c r="Q26" s="24"/>
      <c r="R26" s="42"/>
      <c r="S26" s="24"/>
      <c r="T26" s="24"/>
      <c r="U26" s="24"/>
      <c r="V26" s="48"/>
      <c r="W26" s="54"/>
      <c r="X26" s="54"/>
      <c r="Y26" s="54"/>
      <c r="Z26" s="23"/>
    </row>
    <row r="27" spans="1:26" ht="30" hidden="1" customHeight="1" x14ac:dyDescent="0.3">
      <c r="A27" s="23" t="s">
        <v>137</v>
      </c>
      <c r="B27" s="23" t="s">
        <v>138</v>
      </c>
      <c r="C27" s="23" t="s">
        <v>136</v>
      </c>
      <c r="D27" s="23"/>
      <c r="E27" s="23" t="s">
        <v>128</v>
      </c>
      <c r="F27" s="44"/>
      <c r="G27" s="44"/>
      <c r="H27" s="24">
        <v>2</v>
      </c>
      <c r="I27" s="24"/>
      <c r="J27" s="44"/>
      <c r="K27" s="44"/>
      <c r="L27" s="44"/>
      <c r="M27" s="44"/>
      <c r="N27" s="44"/>
      <c r="O27" s="44"/>
      <c r="P27" s="24">
        <v>4</v>
      </c>
      <c r="Q27" s="24"/>
      <c r="R27" s="24"/>
      <c r="S27" s="24"/>
      <c r="T27" s="24"/>
      <c r="U27" s="24"/>
      <c r="V27" s="48"/>
      <c r="W27" s="54"/>
      <c r="X27" s="54"/>
      <c r="Y27" s="54"/>
      <c r="Z27" s="23" t="s">
        <v>139</v>
      </c>
    </row>
    <row r="28" spans="1:26" ht="30" hidden="1" customHeight="1" x14ac:dyDescent="0.3">
      <c r="A28" s="23"/>
      <c r="B28" s="23"/>
      <c r="C28" s="23"/>
      <c r="D28" s="23"/>
      <c r="E28" s="23"/>
      <c r="F28" s="44"/>
      <c r="G28" s="44"/>
      <c r="H28" s="24"/>
      <c r="I28" s="24"/>
      <c r="J28" s="44"/>
      <c r="K28" s="44"/>
      <c r="L28" s="44"/>
      <c r="M28" s="44"/>
      <c r="N28" s="44"/>
      <c r="O28" s="44"/>
      <c r="P28" s="24"/>
      <c r="Q28" s="24"/>
      <c r="R28" s="24"/>
      <c r="S28" s="24"/>
      <c r="T28" s="24"/>
      <c r="U28" s="24"/>
      <c r="V28" s="48">
        <v>11</v>
      </c>
      <c r="W28" s="54">
        <f t="shared" ref="W28:W43" si="6">V28/(P35*(1-T35)/1000)</f>
        <v>5500</v>
      </c>
      <c r="X28" s="54" t="e">
        <f t="shared" ref="X28:Y43" si="7">W28/(R35*(1-U35)/1000)</f>
        <v>#DIV/0!</v>
      </c>
      <c r="Y28" s="54" t="e">
        <f t="shared" si="7"/>
        <v>#DIV/0!</v>
      </c>
      <c r="Z28" s="23"/>
    </row>
    <row r="29" spans="1:26" ht="30" hidden="1" customHeight="1" x14ac:dyDescent="0.3">
      <c r="A29" s="23" t="s">
        <v>140</v>
      </c>
      <c r="B29" s="23" t="s">
        <v>141</v>
      </c>
      <c r="C29" s="23" t="s">
        <v>136</v>
      </c>
      <c r="D29" s="23"/>
      <c r="E29" s="23" t="s">
        <v>99</v>
      </c>
      <c r="F29" s="44"/>
      <c r="G29" s="44"/>
      <c r="H29" s="24">
        <v>12</v>
      </c>
      <c r="I29" s="24"/>
      <c r="J29" s="44"/>
      <c r="K29" s="44"/>
      <c r="L29" s="44"/>
      <c r="M29" s="44"/>
      <c r="N29" s="44"/>
      <c r="O29" s="44"/>
      <c r="P29" s="24">
        <v>16</v>
      </c>
      <c r="Q29" s="24"/>
      <c r="R29" s="24"/>
      <c r="S29" s="24"/>
      <c r="T29" s="24"/>
      <c r="U29" s="24"/>
      <c r="V29" s="48">
        <v>11</v>
      </c>
      <c r="W29" s="54" t="e">
        <f t="shared" si="6"/>
        <v>#DIV/0!</v>
      </c>
      <c r="X29" s="54" t="e">
        <f t="shared" si="7"/>
        <v>#DIV/0!</v>
      </c>
      <c r="Y29" s="54" t="e">
        <f t="shared" si="7"/>
        <v>#DIV/0!</v>
      </c>
      <c r="Z29" s="23" t="s">
        <v>142</v>
      </c>
    </row>
    <row r="30" spans="1:26" ht="30" hidden="1" customHeight="1" x14ac:dyDescent="0.3">
      <c r="A30" s="23"/>
      <c r="B30" s="23"/>
      <c r="C30" s="23"/>
      <c r="D30" s="23"/>
      <c r="E30" s="23"/>
      <c r="F30" s="44"/>
      <c r="G30" s="44"/>
      <c r="H30" s="24"/>
      <c r="I30" s="24"/>
      <c r="J30" s="44"/>
      <c r="K30" s="44"/>
      <c r="L30" s="44"/>
      <c r="M30" s="44"/>
      <c r="N30" s="44"/>
      <c r="O30" s="44"/>
      <c r="P30" s="24"/>
      <c r="Q30" s="24"/>
      <c r="R30" s="24"/>
      <c r="S30" s="24"/>
      <c r="T30" s="24"/>
      <c r="U30" s="24"/>
      <c r="V30" s="48">
        <v>11</v>
      </c>
      <c r="W30" s="54">
        <f t="shared" si="6"/>
        <v>458.33333333333331</v>
      </c>
      <c r="X30" s="54" t="e">
        <f t="shared" si="7"/>
        <v>#DIV/0!</v>
      </c>
      <c r="Y30" s="54" t="e">
        <f t="shared" si="7"/>
        <v>#DIV/0!</v>
      </c>
      <c r="Z30" s="23"/>
    </row>
    <row r="31" spans="1:26" ht="30" hidden="1" customHeight="1" x14ac:dyDescent="0.3">
      <c r="A31" s="23" t="s">
        <v>143</v>
      </c>
      <c r="B31" s="23" t="s">
        <v>144</v>
      </c>
      <c r="C31" s="23" t="s">
        <v>136</v>
      </c>
      <c r="D31" s="23" t="s">
        <v>145</v>
      </c>
      <c r="E31" s="23" t="s">
        <v>99</v>
      </c>
      <c r="F31" s="44"/>
      <c r="G31" s="44"/>
      <c r="H31" s="24">
        <v>24</v>
      </c>
      <c r="I31" s="24"/>
      <c r="J31" s="44"/>
      <c r="K31" s="44"/>
      <c r="L31" s="44"/>
      <c r="M31" s="44"/>
      <c r="N31" s="44"/>
      <c r="O31" s="44"/>
      <c r="P31" s="24">
        <v>20</v>
      </c>
      <c r="Q31" s="24"/>
      <c r="R31" s="24"/>
      <c r="S31" s="24"/>
      <c r="T31" s="24"/>
      <c r="U31" s="24"/>
      <c r="V31" s="48">
        <v>11</v>
      </c>
      <c r="W31" s="54" t="e">
        <f t="shared" si="6"/>
        <v>#DIV/0!</v>
      </c>
      <c r="X31" s="54" t="e">
        <f t="shared" si="7"/>
        <v>#DIV/0!</v>
      </c>
      <c r="Y31" s="54" t="e">
        <f t="shared" si="7"/>
        <v>#DIV/0!</v>
      </c>
      <c r="Z31" s="23" t="s">
        <v>146</v>
      </c>
    </row>
    <row r="32" spans="1:26" ht="30" hidden="1" customHeight="1" x14ac:dyDescent="0.3">
      <c r="A32" s="23"/>
      <c r="B32" s="23"/>
      <c r="C32" s="23"/>
      <c r="D32" s="23"/>
      <c r="E32" s="23"/>
      <c r="F32" s="44"/>
      <c r="G32" s="44"/>
      <c r="H32" s="24"/>
      <c r="I32" s="24"/>
      <c r="J32" s="44"/>
      <c r="K32" s="44"/>
      <c r="L32" s="44"/>
      <c r="M32" s="44"/>
      <c r="N32" s="44"/>
      <c r="O32" s="44"/>
      <c r="P32" s="24"/>
      <c r="Q32" s="24"/>
      <c r="R32" s="24"/>
      <c r="S32" s="24"/>
      <c r="T32" s="24"/>
      <c r="U32" s="24"/>
      <c r="V32" s="48">
        <v>11</v>
      </c>
      <c r="W32" s="54">
        <f t="shared" si="6"/>
        <v>5500</v>
      </c>
      <c r="X32" s="54" t="e">
        <f t="shared" si="7"/>
        <v>#DIV/0!</v>
      </c>
      <c r="Y32" s="54" t="e">
        <f t="shared" si="7"/>
        <v>#DIV/0!</v>
      </c>
      <c r="Z32" s="23"/>
    </row>
    <row r="33" spans="1:26" ht="30" hidden="1" customHeight="1" x14ac:dyDescent="0.3">
      <c r="A33" s="23" t="s">
        <v>147</v>
      </c>
      <c r="B33" s="23" t="s">
        <v>148</v>
      </c>
      <c r="C33" s="23" t="s">
        <v>91</v>
      </c>
      <c r="D33" s="23"/>
      <c r="E33" s="23" t="s">
        <v>107</v>
      </c>
      <c r="F33" s="44"/>
      <c r="G33" s="44"/>
      <c r="H33" s="24">
        <v>3</v>
      </c>
      <c r="I33" s="24"/>
      <c r="J33" s="44"/>
      <c r="K33" s="44"/>
      <c r="L33" s="44"/>
      <c r="M33" s="44"/>
      <c r="N33" s="44"/>
      <c r="O33" s="44"/>
      <c r="P33" s="24">
        <v>4</v>
      </c>
      <c r="Q33" s="24"/>
      <c r="R33" s="24"/>
      <c r="S33" s="24"/>
      <c r="T33" s="24"/>
      <c r="U33" s="24"/>
      <c r="V33" s="48">
        <v>11</v>
      </c>
      <c r="W33" s="54" t="e">
        <f t="shared" si="6"/>
        <v>#DIV/0!</v>
      </c>
      <c r="X33" s="54" t="e">
        <f t="shared" si="7"/>
        <v>#DIV/0!</v>
      </c>
      <c r="Y33" s="54" t="e">
        <f t="shared" si="7"/>
        <v>#DIV/0!</v>
      </c>
      <c r="Z33" s="23"/>
    </row>
    <row r="34" spans="1:26" ht="30" hidden="1" customHeight="1" x14ac:dyDescent="0.3">
      <c r="A34" s="23"/>
      <c r="B34" s="23"/>
      <c r="C34" s="23"/>
      <c r="D34" s="23"/>
      <c r="E34" s="23"/>
      <c r="F34" s="44"/>
      <c r="G34" s="44"/>
      <c r="H34" s="24"/>
      <c r="I34" s="24"/>
      <c r="J34" s="44"/>
      <c r="K34" s="44"/>
      <c r="L34" s="44"/>
      <c r="M34" s="44"/>
      <c r="N34" s="44"/>
      <c r="O34" s="44"/>
      <c r="P34" s="24"/>
      <c r="Q34" s="24"/>
      <c r="R34" s="24"/>
      <c r="S34" s="24"/>
      <c r="T34" s="24"/>
      <c r="U34" s="24"/>
      <c r="V34" s="48">
        <v>11</v>
      </c>
      <c r="W34" s="54">
        <f t="shared" si="6"/>
        <v>5500</v>
      </c>
      <c r="X34" s="54" t="e">
        <f t="shared" si="7"/>
        <v>#DIV/0!</v>
      </c>
      <c r="Y34" s="54" t="e">
        <f t="shared" si="7"/>
        <v>#DIV/0!</v>
      </c>
      <c r="Z34" s="23"/>
    </row>
    <row r="35" spans="1:26" ht="30" hidden="1" customHeight="1" x14ac:dyDescent="0.3">
      <c r="A35" s="23" t="s">
        <v>149</v>
      </c>
      <c r="B35" s="23" t="s">
        <v>150</v>
      </c>
      <c r="C35" s="23" t="s">
        <v>91</v>
      </c>
      <c r="D35" s="23"/>
      <c r="E35" s="23" t="s">
        <v>151</v>
      </c>
      <c r="F35" s="44"/>
      <c r="G35" s="44"/>
      <c r="H35" s="24">
        <v>1</v>
      </c>
      <c r="I35" s="24"/>
      <c r="J35" s="44"/>
      <c r="K35" s="44"/>
      <c r="L35" s="44"/>
      <c r="M35" s="44"/>
      <c r="N35" s="44"/>
      <c r="O35" s="44"/>
      <c r="P35" s="24">
        <v>2</v>
      </c>
      <c r="Q35" s="24"/>
      <c r="R35" s="24"/>
      <c r="S35" s="24"/>
      <c r="T35" s="24"/>
      <c r="U35" s="24"/>
      <c r="V35" s="48">
        <v>11</v>
      </c>
      <c r="W35" s="54" t="e">
        <f t="shared" si="6"/>
        <v>#DIV/0!</v>
      </c>
      <c r="X35" s="54" t="e">
        <f t="shared" si="7"/>
        <v>#DIV/0!</v>
      </c>
      <c r="Y35" s="54" t="e">
        <f t="shared" si="7"/>
        <v>#DIV/0!</v>
      </c>
      <c r="Z35" s="23" t="s">
        <v>152</v>
      </c>
    </row>
    <row r="36" spans="1:26" ht="30" hidden="1" customHeight="1" x14ac:dyDescent="0.3">
      <c r="A36" s="23"/>
      <c r="B36" s="23"/>
      <c r="C36" s="23"/>
      <c r="D36" s="23"/>
      <c r="E36" s="23"/>
      <c r="F36" s="44"/>
      <c r="G36" s="44"/>
      <c r="H36" s="24"/>
      <c r="I36" s="24"/>
      <c r="J36" s="44"/>
      <c r="K36" s="44"/>
      <c r="L36" s="44"/>
      <c r="M36" s="44"/>
      <c r="N36" s="44"/>
      <c r="O36" s="44"/>
      <c r="P36" s="24"/>
      <c r="Q36" s="24"/>
      <c r="R36" s="24"/>
      <c r="S36" s="24"/>
      <c r="T36" s="24"/>
      <c r="U36" s="24"/>
      <c r="V36" s="48">
        <v>11</v>
      </c>
      <c r="W36" s="54">
        <f t="shared" si="6"/>
        <v>11000</v>
      </c>
      <c r="X36" s="54" t="e">
        <f t="shared" si="7"/>
        <v>#DIV/0!</v>
      </c>
      <c r="Y36" s="54" t="e">
        <f t="shared" si="7"/>
        <v>#DIV/0!</v>
      </c>
      <c r="Z36" s="23"/>
    </row>
    <row r="37" spans="1:26" ht="30" hidden="1" customHeight="1" x14ac:dyDescent="0.3">
      <c r="A37" s="23" t="s">
        <v>153</v>
      </c>
      <c r="B37" s="23" t="s">
        <v>154</v>
      </c>
      <c r="C37" s="23" t="s">
        <v>91</v>
      </c>
      <c r="D37" s="23"/>
      <c r="E37" s="23" t="s">
        <v>92</v>
      </c>
      <c r="F37" s="44"/>
      <c r="G37" s="44"/>
      <c r="H37" s="24">
        <v>12</v>
      </c>
      <c r="I37" s="24"/>
      <c r="J37" s="44"/>
      <c r="K37" s="44"/>
      <c r="L37" s="44"/>
      <c r="M37" s="44"/>
      <c r="N37" s="44"/>
      <c r="O37" s="44"/>
      <c r="P37" s="24">
        <v>24</v>
      </c>
      <c r="Q37" s="24"/>
      <c r="R37" s="24"/>
      <c r="S37" s="24"/>
      <c r="T37" s="24"/>
      <c r="U37" s="24"/>
      <c r="V37" s="48">
        <v>11</v>
      </c>
      <c r="W37" s="54" t="e">
        <f t="shared" si="6"/>
        <v>#DIV/0!</v>
      </c>
      <c r="X37" s="54" t="e">
        <f t="shared" si="7"/>
        <v>#DIV/0!</v>
      </c>
      <c r="Y37" s="54" t="e">
        <f t="shared" si="7"/>
        <v>#DIV/0!</v>
      </c>
      <c r="Z37" s="23" t="s">
        <v>155</v>
      </c>
    </row>
    <row r="38" spans="1:26" ht="30" hidden="1" customHeight="1" x14ac:dyDescent="0.3">
      <c r="A38" s="23"/>
      <c r="B38" s="23"/>
      <c r="C38" s="23"/>
      <c r="D38" s="23"/>
      <c r="E38" s="23"/>
      <c r="F38" s="44"/>
      <c r="G38" s="44"/>
      <c r="H38" s="24"/>
      <c r="I38" s="24"/>
      <c r="J38" s="44"/>
      <c r="K38" s="44"/>
      <c r="L38" s="44"/>
      <c r="M38" s="44"/>
      <c r="N38" s="44"/>
      <c r="O38" s="44"/>
      <c r="P38" s="24"/>
      <c r="Q38" s="24"/>
      <c r="R38" s="24"/>
      <c r="S38" s="24"/>
      <c r="T38" s="24"/>
      <c r="U38" s="24"/>
      <c r="V38" s="48">
        <v>11</v>
      </c>
      <c r="W38" s="54">
        <f t="shared" si="6"/>
        <v>3666.6666666666665</v>
      </c>
      <c r="X38" s="54" t="e">
        <f t="shared" si="7"/>
        <v>#DIV/0!</v>
      </c>
      <c r="Y38" s="54" t="e">
        <f t="shared" si="7"/>
        <v>#DIV/0!</v>
      </c>
      <c r="Z38" s="23"/>
    </row>
    <row r="39" spans="1:26" ht="30" hidden="1" customHeight="1" x14ac:dyDescent="0.3">
      <c r="A39" s="23" t="s">
        <v>156</v>
      </c>
      <c r="B39" s="23" t="s">
        <v>157</v>
      </c>
      <c r="C39" s="23" t="s">
        <v>91</v>
      </c>
      <c r="D39" s="23"/>
      <c r="E39" s="23" t="s">
        <v>151</v>
      </c>
      <c r="F39" s="44"/>
      <c r="G39" s="44"/>
      <c r="H39" s="24">
        <v>1</v>
      </c>
      <c r="I39" s="24"/>
      <c r="J39" s="44"/>
      <c r="K39" s="44"/>
      <c r="L39" s="44"/>
      <c r="M39" s="44"/>
      <c r="N39" s="44"/>
      <c r="O39" s="44"/>
      <c r="P39" s="24">
        <v>2</v>
      </c>
      <c r="Q39" s="24"/>
      <c r="R39" s="24"/>
      <c r="S39" s="24"/>
      <c r="T39" s="24"/>
      <c r="U39" s="24"/>
      <c r="V39" s="48">
        <v>11</v>
      </c>
      <c r="W39" s="54" t="e">
        <f t="shared" si="6"/>
        <v>#DIV/0!</v>
      </c>
      <c r="X39" s="54" t="e">
        <f t="shared" si="7"/>
        <v>#DIV/0!</v>
      </c>
      <c r="Y39" s="54" t="e">
        <f t="shared" si="7"/>
        <v>#DIV/0!</v>
      </c>
      <c r="Z39" s="23"/>
    </row>
    <row r="40" spans="1:26" ht="30" hidden="1" customHeight="1" x14ac:dyDescent="0.3">
      <c r="A40" s="23"/>
      <c r="B40" s="23"/>
      <c r="C40" s="23"/>
      <c r="D40" s="23"/>
      <c r="E40" s="23"/>
      <c r="F40" s="44"/>
      <c r="G40" s="44"/>
      <c r="H40" s="24"/>
      <c r="I40" s="24"/>
      <c r="J40" s="44"/>
      <c r="K40" s="44"/>
      <c r="L40" s="44"/>
      <c r="M40" s="44"/>
      <c r="N40" s="44"/>
      <c r="O40" s="44"/>
      <c r="P40" s="24"/>
      <c r="Q40" s="24"/>
      <c r="R40" s="24"/>
      <c r="S40" s="24"/>
      <c r="T40" s="24"/>
      <c r="U40" s="24"/>
      <c r="V40" s="48">
        <v>11</v>
      </c>
      <c r="W40" s="54">
        <f t="shared" si="6"/>
        <v>916.66666666666663</v>
      </c>
      <c r="X40" s="54" t="e">
        <f t="shared" si="7"/>
        <v>#DIV/0!</v>
      </c>
      <c r="Y40" s="54" t="e">
        <f t="shared" si="7"/>
        <v>#DIV/0!</v>
      </c>
      <c r="Z40" s="23"/>
    </row>
    <row r="41" spans="1:26" ht="30" hidden="1" customHeight="1" x14ac:dyDescent="0.3">
      <c r="A41" s="23" t="s">
        <v>158</v>
      </c>
      <c r="B41" s="23" t="s">
        <v>159</v>
      </c>
      <c r="C41" s="23" t="s">
        <v>136</v>
      </c>
      <c r="D41" s="23"/>
      <c r="E41" s="23" t="s">
        <v>128</v>
      </c>
      <c r="F41" s="44"/>
      <c r="G41" s="44"/>
      <c r="H41" s="24">
        <v>2</v>
      </c>
      <c r="I41" s="24"/>
      <c r="J41" s="44"/>
      <c r="K41" s="44"/>
      <c r="L41" s="44"/>
      <c r="M41" s="44"/>
      <c r="N41" s="44"/>
      <c r="O41" s="44"/>
      <c r="P41" s="24">
        <v>2</v>
      </c>
      <c r="Q41" s="24"/>
      <c r="R41" s="24"/>
      <c r="S41" s="24"/>
      <c r="T41" s="24"/>
      <c r="U41" s="24"/>
      <c r="V41" s="48">
        <v>11</v>
      </c>
      <c r="W41" s="54" t="e">
        <f t="shared" si="6"/>
        <v>#DIV/0!</v>
      </c>
      <c r="X41" s="54" t="e">
        <f t="shared" si="7"/>
        <v>#DIV/0!</v>
      </c>
      <c r="Y41" s="54" t="e">
        <f t="shared" si="7"/>
        <v>#DIV/0!</v>
      </c>
      <c r="Z41" s="23" t="s">
        <v>160</v>
      </c>
    </row>
    <row r="42" spans="1:26" ht="30" hidden="1" customHeight="1" x14ac:dyDescent="0.3">
      <c r="A42" s="23"/>
      <c r="B42" s="23"/>
      <c r="C42" s="23"/>
      <c r="D42" s="23"/>
      <c r="E42" s="23"/>
      <c r="F42" s="44"/>
      <c r="G42" s="44"/>
      <c r="H42" s="24"/>
      <c r="I42" s="24"/>
      <c r="J42" s="44"/>
      <c r="K42" s="44"/>
      <c r="L42" s="44"/>
      <c r="M42" s="44"/>
      <c r="N42" s="44"/>
      <c r="O42" s="44"/>
      <c r="P42" s="24"/>
      <c r="Q42" s="24"/>
      <c r="R42" s="24"/>
      <c r="S42" s="24"/>
      <c r="T42" s="24"/>
      <c r="U42" s="24"/>
      <c r="V42" s="48">
        <v>11</v>
      </c>
      <c r="W42" s="54">
        <f t="shared" si="6"/>
        <v>2750</v>
      </c>
      <c r="X42" s="54" t="e">
        <f t="shared" si="7"/>
        <v>#DIV/0!</v>
      </c>
      <c r="Y42" s="54" t="e">
        <f t="shared" si="7"/>
        <v>#DIV/0!</v>
      </c>
      <c r="Z42" s="23"/>
    </row>
    <row r="43" spans="1:26" ht="30" hidden="1" customHeight="1" x14ac:dyDescent="0.3">
      <c r="A43" s="23" t="s">
        <v>161</v>
      </c>
      <c r="B43" s="23" t="s">
        <v>162</v>
      </c>
      <c r="C43" s="23" t="s">
        <v>163</v>
      </c>
      <c r="D43" s="23"/>
      <c r="E43" s="23" t="s">
        <v>128</v>
      </c>
      <c r="F43" s="44"/>
      <c r="G43" s="44"/>
      <c r="H43" s="24">
        <v>2</v>
      </c>
      <c r="I43" s="24"/>
      <c r="J43" s="44"/>
      <c r="K43" s="44"/>
      <c r="L43" s="44"/>
      <c r="M43" s="44"/>
      <c r="N43" s="44"/>
      <c r="O43" s="44"/>
      <c r="P43" s="24">
        <v>1</v>
      </c>
      <c r="Q43" s="24"/>
      <c r="R43" s="24"/>
      <c r="S43" s="24"/>
      <c r="T43" s="24"/>
      <c r="U43" s="24"/>
      <c r="V43" s="48">
        <v>18.26923076923077</v>
      </c>
      <c r="W43" s="54" t="e">
        <f t="shared" si="6"/>
        <v>#DIV/0!</v>
      </c>
      <c r="X43" s="54" t="e">
        <f t="shared" si="7"/>
        <v>#DIV/0!</v>
      </c>
      <c r="Y43" s="54" t="e">
        <f t="shared" si="7"/>
        <v>#DIV/0!</v>
      </c>
      <c r="Z43" s="23" t="s">
        <v>164</v>
      </c>
    </row>
    <row r="44" spans="1:26" ht="30" hidden="1" customHeight="1" x14ac:dyDescent="0.3">
      <c r="A44" s="23"/>
      <c r="B44" s="23"/>
      <c r="C44" s="23"/>
      <c r="D44" s="23"/>
      <c r="E44" s="23"/>
      <c r="F44" s="44"/>
      <c r="G44" s="44"/>
      <c r="H44" s="24"/>
      <c r="I44" s="24"/>
      <c r="J44" s="44"/>
      <c r="K44" s="44"/>
      <c r="L44" s="44"/>
      <c r="M44" s="44"/>
      <c r="N44" s="44"/>
      <c r="O44" s="44"/>
      <c r="P44" s="24"/>
      <c r="Q44" s="24"/>
      <c r="R44" s="24"/>
      <c r="S44" s="24"/>
      <c r="T44" s="24"/>
      <c r="U44" s="24"/>
      <c r="V44" s="48"/>
      <c r="W44" s="54"/>
      <c r="X44" s="54"/>
      <c r="Y44" s="54"/>
      <c r="Z44" s="23"/>
    </row>
    <row r="45" spans="1:26" ht="30" hidden="1" customHeight="1" x14ac:dyDescent="0.3">
      <c r="A45" s="23" t="s">
        <v>165</v>
      </c>
      <c r="B45" s="23" t="s">
        <v>166</v>
      </c>
      <c r="C45" s="23" t="s">
        <v>163</v>
      </c>
      <c r="D45" s="23"/>
      <c r="E45" s="23" t="s">
        <v>151</v>
      </c>
      <c r="F45" s="44"/>
      <c r="G45" s="44"/>
      <c r="H45" s="24">
        <v>1</v>
      </c>
      <c r="I45" s="24"/>
      <c r="J45" s="44"/>
      <c r="K45" s="44"/>
      <c r="L45" s="44"/>
      <c r="M45" s="44"/>
      <c r="N45" s="44"/>
      <c r="O45" s="44"/>
      <c r="P45" s="24">
        <v>3</v>
      </c>
      <c r="Q45" s="24"/>
      <c r="R45" s="24"/>
      <c r="S45" s="24"/>
      <c r="T45" s="24"/>
      <c r="U45" s="24"/>
      <c r="V45" s="48"/>
      <c r="W45" s="54"/>
      <c r="X45" s="54"/>
      <c r="Y45" s="54"/>
      <c r="Z45" s="23" t="s">
        <v>129</v>
      </c>
    </row>
    <row r="46" spans="1:26" ht="30" hidden="1" customHeight="1" x14ac:dyDescent="0.3">
      <c r="A46" s="23"/>
      <c r="B46" s="23"/>
      <c r="C46" s="23"/>
      <c r="D46" s="23"/>
      <c r="E46" s="23"/>
      <c r="F46" s="44"/>
      <c r="G46" s="44"/>
      <c r="H46" s="24"/>
      <c r="I46" s="24"/>
      <c r="J46" s="44"/>
      <c r="K46" s="44"/>
      <c r="L46" s="44"/>
      <c r="M46" s="44"/>
      <c r="N46" s="44"/>
      <c r="O46" s="44"/>
      <c r="P46" s="24"/>
      <c r="Q46" s="24"/>
      <c r="R46" s="24"/>
      <c r="S46" s="24"/>
      <c r="T46" s="24"/>
      <c r="U46" s="24"/>
      <c r="V46" s="48">
        <v>11</v>
      </c>
      <c r="W46" s="54" t="e">
        <f>V46/(#REF!*(1-#REF!)/1000)</f>
        <v>#REF!</v>
      </c>
      <c r="X46" s="54" t="e">
        <f>W46/(#REF!*(1-#REF!)/1000)</f>
        <v>#REF!</v>
      </c>
      <c r="Y46" s="54" t="e">
        <f>X46/(#REF!*(1-#REF!)/1000)</f>
        <v>#REF!</v>
      </c>
      <c r="Z46" s="23"/>
    </row>
    <row r="47" spans="1:26" ht="30" hidden="1" customHeight="1" x14ac:dyDescent="0.3">
      <c r="A47" s="23" t="s">
        <v>167</v>
      </c>
      <c r="B47" s="23" t="s">
        <v>168</v>
      </c>
      <c r="C47" s="23" t="s">
        <v>136</v>
      </c>
      <c r="D47" s="23"/>
      <c r="E47" s="23" t="s">
        <v>99</v>
      </c>
      <c r="F47" s="44"/>
      <c r="G47" s="44"/>
      <c r="H47" s="24">
        <v>4</v>
      </c>
      <c r="I47" s="24"/>
      <c r="J47" s="44"/>
      <c r="K47" s="44"/>
      <c r="L47" s="44"/>
      <c r="M47" s="44"/>
      <c r="N47" s="44"/>
      <c r="O47" s="44"/>
      <c r="P47" s="24">
        <v>12</v>
      </c>
      <c r="Q47" s="24"/>
      <c r="R47" s="24"/>
      <c r="S47" s="24"/>
      <c r="T47" s="24"/>
      <c r="U47" s="24"/>
      <c r="V47" s="48">
        <v>11</v>
      </c>
      <c r="W47" s="54">
        <f>V47/(P53*(1-T53)/1000)</f>
        <v>42.471042471042473</v>
      </c>
      <c r="X47" s="54" t="e">
        <f t="shared" ref="X47:Y47" si="8">W47/(R53*(1-U53)/1000)</f>
        <v>#DIV/0!</v>
      </c>
      <c r="Y47" s="54" t="e">
        <f t="shared" si="8"/>
        <v>#DIV/0!</v>
      </c>
      <c r="Z47" s="29"/>
    </row>
    <row r="48" spans="1:26" ht="30" hidden="1" customHeight="1" x14ac:dyDescent="0.3">
      <c r="A48" s="23"/>
      <c r="B48" s="23"/>
      <c r="C48" s="23"/>
      <c r="D48" s="23"/>
      <c r="E48" s="23"/>
      <c r="F48" s="44"/>
      <c r="G48" s="44"/>
      <c r="H48" s="24"/>
      <c r="I48" s="24"/>
      <c r="J48" s="44"/>
      <c r="K48" s="44"/>
      <c r="L48" s="44"/>
      <c r="M48" s="44"/>
      <c r="N48" s="44"/>
      <c r="O48" s="44"/>
      <c r="P48" s="24"/>
      <c r="Q48" s="24"/>
      <c r="R48" s="24"/>
      <c r="S48" s="24"/>
      <c r="T48" s="24"/>
      <c r="U48" s="24"/>
      <c r="V48" s="48">
        <v>4.0999999999999996</v>
      </c>
      <c r="W48" s="54" t="e">
        <f>V48/(P58*(1-T58)/1000)</f>
        <v>#DIV/0!</v>
      </c>
      <c r="X48" s="54" t="e">
        <f>W48/(R58*(1-U58)/1000)</f>
        <v>#DIV/0!</v>
      </c>
      <c r="Y48" s="54" t="e">
        <f>X48/(S58*(1-V58)/1000)</f>
        <v>#DIV/0!</v>
      </c>
      <c r="Z48" s="29"/>
    </row>
    <row r="49" spans="1:26" ht="30" hidden="1" customHeight="1" x14ac:dyDescent="0.3">
      <c r="A49" s="23" t="s">
        <v>169</v>
      </c>
      <c r="B49" s="23" t="s">
        <v>170</v>
      </c>
      <c r="C49" s="23" t="s">
        <v>163</v>
      </c>
      <c r="D49" s="23"/>
      <c r="E49" s="23" t="s">
        <v>128</v>
      </c>
      <c r="F49" s="44"/>
      <c r="G49" s="44"/>
      <c r="H49" s="24">
        <v>2</v>
      </c>
      <c r="I49" s="24"/>
      <c r="J49" s="44"/>
      <c r="K49" s="44"/>
      <c r="L49" s="44"/>
      <c r="M49" s="44"/>
      <c r="N49" s="44"/>
      <c r="O49" s="44"/>
      <c r="P49" s="24">
        <v>4</v>
      </c>
      <c r="Q49" s="24"/>
      <c r="R49" s="24"/>
      <c r="S49" s="24"/>
      <c r="T49" s="24"/>
      <c r="U49" s="24"/>
      <c r="V49" s="48"/>
      <c r="W49" s="54"/>
      <c r="X49" s="54"/>
      <c r="Y49" s="54"/>
      <c r="Z49" s="23"/>
    </row>
    <row r="50" spans="1:26" ht="30" hidden="1" customHeight="1" x14ac:dyDescent="0.3">
      <c r="A50" s="23"/>
      <c r="B50" s="23"/>
      <c r="C50" s="23"/>
      <c r="D50" s="23"/>
      <c r="E50" s="23"/>
      <c r="F50" s="44"/>
      <c r="G50" s="44"/>
      <c r="H50" s="24"/>
      <c r="I50" s="24"/>
      <c r="J50" s="44"/>
      <c r="K50" s="44"/>
      <c r="L50" s="44"/>
      <c r="M50" s="44"/>
      <c r="N50" s="44"/>
      <c r="O50" s="44"/>
      <c r="P50" s="24"/>
      <c r="Q50" s="24"/>
      <c r="R50" s="24"/>
      <c r="S50" s="24"/>
      <c r="T50" s="24"/>
      <c r="U50" s="24"/>
      <c r="V50" s="48">
        <v>5.9</v>
      </c>
      <c r="W50" s="54" t="e">
        <f>V50/(P60*(1-T60)/1000)</f>
        <v>#DIV/0!</v>
      </c>
      <c r="X50" s="54" t="e">
        <f>W50/(R60*(1-U60)/1000)</f>
        <v>#DIV/0!</v>
      </c>
      <c r="Y50" s="54" t="e">
        <f>X50/(S60*(1-V60)/1000)</f>
        <v>#DIV/0!</v>
      </c>
      <c r="Z50" s="23"/>
    </row>
    <row r="51" spans="1:26" ht="30" hidden="1" customHeight="1" x14ac:dyDescent="0.3">
      <c r="A51" s="23" t="s">
        <v>171</v>
      </c>
      <c r="B51" s="23" t="s">
        <v>172</v>
      </c>
      <c r="C51" s="23" t="s">
        <v>136</v>
      </c>
      <c r="D51" s="23"/>
      <c r="E51" s="23" t="s">
        <v>99</v>
      </c>
      <c r="F51" s="44"/>
      <c r="G51" s="44"/>
      <c r="H51" s="24">
        <v>18</v>
      </c>
      <c r="I51" s="24"/>
      <c r="J51" s="44"/>
      <c r="K51" s="44"/>
      <c r="L51" s="44"/>
      <c r="M51" s="44"/>
      <c r="N51" s="44"/>
      <c r="O51" s="44"/>
      <c r="P51" s="24">
        <v>24</v>
      </c>
      <c r="Q51" s="24"/>
      <c r="R51" s="24"/>
      <c r="S51" s="24"/>
      <c r="T51" s="24"/>
      <c r="U51" s="24"/>
      <c r="V51" s="47"/>
      <c r="W51" s="53"/>
      <c r="X51" s="53"/>
      <c r="Y51" s="53"/>
      <c r="Z51" s="23" t="s">
        <v>173</v>
      </c>
    </row>
    <row r="52" spans="1:26" ht="30" hidden="1" customHeight="1" x14ac:dyDescent="0.3">
      <c r="A52" s="23"/>
      <c r="B52" s="23"/>
      <c r="C52" s="23"/>
      <c r="D52" s="23"/>
      <c r="E52" s="23"/>
      <c r="F52" s="44"/>
      <c r="G52" s="44"/>
      <c r="H52" s="24"/>
      <c r="I52" s="24"/>
      <c r="J52" s="44"/>
      <c r="K52" s="44"/>
      <c r="L52" s="44"/>
      <c r="M52" s="44"/>
      <c r="N52" s="44"/>
      <c r="O52" s="44"/>
      <c r="P52" s="24"/>
      <c r="Q52" s="24"/>
      <c r="R52" s="24"/>
      <c r="S52" s="24"/>
      <c r="T52" s="24"/>
      <c r="U52" s="24"/>
      <c r="Z52" s="23"/>
    </row>
    <row r="53" spans="1:26" s="25" customFormat="1" ht="30" customHeight="1" x14ac:dyDescent="0.3">
      <c r="A53" s="74" t="s">
        <v>339</v>
      </c>
      <c r="B53" s="74"/>
      <c r="C53" s="74"/>
      <c r="D53" s="74"/>
      <c r="E53" s="74"/>
      <c r="F53" s="75">
        <f>SUM(F7,F8,F13,F14,F21,F24,F25)</f>
        <v>195323</v>
      </c>
      <c r="G53" s="75"/>
      <c r="H53" s="75">
        <f>SUM(H7,H8,H13,H14,H21,H24,H25)</f>
        <v>221</v>
      </c>
      <c r="I53" s="75"/>
      <c r="J53" s="75">
        <f t="shared" ref="J53:N53" si="9">SUM(J7:J25)</f>
        <v>43</v>
      </c>
      <c r="K53" s="75">
        <f t="shared" si="9"/>
        <v>107</v>
      </c>
      <c r="L53" s="75">
        <f t="shared" si="9"/>
        <v>70</v>
      </c>
      <c r="M53" s="75">
        <f t="shared" si="9"/>
        <v>1</v>
      </c>
      <c r="N53" s="75">
        <f t="shared" si="9"/>
        <v>0</v>
      </c>
      <c r="O53" s="76">
        <f>(O7*$I7)+(O8*$I8)+(O13*$I13)+(O14*$I14)+(O21*$I21)+(O24*$I24)+(O25*$I25)</f>
        <v>1.1312217194570138</v>
      </c>
      <c r="P53" s="75">
        <f>SUM(P7,P8,P13,P14,P21,P24,P25)</f>
        <v>259</v>
      </c>
      <c r="Q53" s="76">
        <f>(Q7*$I7)+(Q8*$I8)+(Q13*$I13)+(Q14*$I14)+(Q21*$I21)+(Q24*$I24)+(Q25*$I25)</f>
        <v>1.1719457013574659</v>
      </c>
      <c r="R53" s="75"/>
      <c r="S53" s="75"/>
      <c r="T53" s="75"/>
      <c r="U53" s="85">
        <f>(U7*$I7)+(U8*$I8)+(U13*$I13)+(U14*$I14)+(U21*$I21)+(U24*$I24)+(U25*$I25)</f>
        <v>0.65887697962337877</v>
      </c>
      <c r="V53" s="77">
        <f>SUM(V7,V8,V13,V14,V21,V24,V25)</f>
        <v>152.65909090909091</v>
      </c>
      <c r="W53" s="76">
        <f>(W7*$G7)+(W8*$G8)+(W13*$G13)+(W14*$G14)+(W21*$G21)+(W24*$G24)+(W25*$G25)</f>
        <v>0.89817835563467296</v>
      </c>
      <c r="X53" s="76">
        <f>(X7*$I7)+(X8*$I8)+(X13*$I13)+(X14*$I14)+(X21*$I21)+(X24*$I24)+(X25*$I25)</f>
        <v>0.79382303600738124</v>
      </c>
      <c r="Y53" s="76">
        <f>(Y7*$I7)+(Y8*$I8)+(Y13*$I13)+(Y14*$I14)+(Y21*$I21)+(Y24*$I24)+(Y25*$I25)</f>
        <v>0.72005649288367368</v>
      </c>
    </row>
    <row r="54" spans="1:26" ht="30" customHeight="1" x14ac:dyDescent="0.3">
      <c r="A54" t="s">
        <v>335</v>
      </c>
      <c r="O54" s="73">
        <f>AVERAGE(O7,O8,O13,O14,O21,O24,O25)</f>
        <v>1.4431972789115648</v>
      </c>
      <c r="P54" s="30">
        <f>SUM(P7:P24)</f>
        <v>347</v>
      </c>
      <c r="U54" s="70"/>
      <c r="W54" s="73">
        <f>AVERAGE(W7:W25)</f>
        <v>1.0199982946457189</v>
      </c>
      <c r="X54" s="73">
        <f>AVERAGE(X7:X25)</f>
        <v>0.94268763868663774</v>
      </c>
    </row>
    <row r="55" spans="1:26" ht="30" customHeight="1" x14ac:dyDescent="0.3">
      <c r="A55" t="s">
        <v>334</v>
      </c>
    </row>
    <row r="56" spans="1:26" ht="30" customHeight="1" x14ac:dyDescent="0.3">
      <c r="W56" s="73">
        <f>V53*1000/F53</f>
        <v>0.78157252811543398</v>
      </c>
      <c r="X56" s="73"/>
    </row>
    <row r="57" spans="1:26" ht="30" customHeight="1" x14ac:dyDescent="0.3"/>
    <row r="58" spans="1:26" x14ac:dyDescent="0.3">
      <c r="S58" s="34" t="s">
        <v>93</v>
      </c>
    </row>
    <row r="59" spans="1:26" x14ac:dyDescent="0.3">
      <c r="S59" s="30">
        <v>402</v>
      </c>
      <c r="T59" s="30">
        <v>1</v>
      </c>
      <c r="U59" t="s">
        <v>305</v>
      </c>
    </row>
    <row r="60" spans="1:26" x14ac:dyDescent="0.3">
      <c r="S60" s="30">
        <v>502</v>
      </c>
      <c r="T60" s="30">
        <v>1</v>
      </c>
      <c r="U60" t="s">
        <v>305</v>
      </c>
    </row>
    <row r="61" spans="1:26" x14ac:dyDescent="0.3">
      <c r="S61" s="30">
        <v>400</v>
      </c>
      <c r="T61" s="30">
        <v>1</v>
      </c>
      <c r="U61" t="s">
        <v>305</v>
      </c>
    </row>
    <row r="62" spans="1:26" x14ac:dyDescent="0.3">
      <c r="S62" s="30">
        <v>304</v>
      </c>
      <c r="T62" s="30">
        <v>1</v>
      </c>
      <c r="U62" t="s">
        <v>307</v>
      </c>
      <c r="V62" s="24"/>
      <c r="W62" s="24"/>
      <c r="X62" s="24"/>
      <c r="Y62" s="24"/>
    </row>
    <row r="63" spans="1:26" x14ac:dyDescent="0.3">
      <c r="S63" s="30">
        <v>301</v>
      </c>
      <c r="T63" s="30">
        <v>1</v>
      </c>
      <c r="U63" t="s">
        <v>306</v>
      </c>
      <c r="V63" s="24"/>
      <c r="W63" s="24"/>
      <c r="X63" s="24"/>
      <c r="Y63" s="24"/>
    </row>
    <row r="64" spans="1:26" x14ac:dyDescent="0.3">
      <c r="V64" s="24"/>
      <c r="W64" s="24"/>
      <c r="X64" s="24"/>
      <c r="Y64" s="24"/>
    </row>
    <row r="65" spans="17:25" x14ac:dyDescent="0.3">
      <c r="V65" s="24"/>
      <c r="W65" s="24"/>
      <c r="X65" s="24"/>
      <c r="Y65" s="24"/>
    </row>
    <row r="66" spans="17:25" x14ac:dyDescent="0.3">
      <c r="V66" s="24"/>
      <c r="W66" s="24"/>
      <c r="X66" s="24"/>
      <c r="Y66" s="24"/>
    </row>
    <row r="67" spans="17:25" x14ac:dyDescent="0.3">
      <c r="V67" s="24"/>
      <c r="W67" s="24"/>
      <c r="X67" s="24"/>
      <c r="Y67" s="24"/>
    </row>
    <row r="68" spans="17:25" x14ac:dyDescent="0.3">
      <c r="V68" s="24"/>
      <c r="W68" s="24"/>
      <c r="X68" s="24"/>
      <c r="Y68" s="24"/>
    </row>
    <row r="69" spans="17:25" x14ac:dyDescent="0.3">
      <c r="V69" s="24"/>
      <c r="W69" s="24"/>
      <c r="X69" s="24"/>
      <c r="Y69" s="24"/>
    </row>
    <row r="70" spans="17:25" x14ac:dyDescent="0.3">
      <c r="Q70" s="70"/>
      <c r="V70" s="24"/>
      <c r="W70" s="24"/>
      <c r="X70" s="24"/>
      <c r="Y70" s="24"/>
    </row>
    <row r="71" spans="17:25" x14ac:dyDescent="0.3">
      <c r="V71" s="24"/>
      <c r="W71" s="24"/>
      <c r="X71" s="24"/>
      <c r="Y71" s="24"/>
    </row>
  </sheetData>
  <mergeCells count="1">
    <mergeCell ref="H1:O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3"/>
  <sheetViews>
    <sheetView zoomScaleNormal="100" zoomScaleSheetLayoutView="100" workbookViewId="0">
      <selection activeCell="B15" sqref="B15:C17"/>
    </sheetView>
  </sheetViews>
  <sheetFormatPr defaultColWidth="11.6640625" defaultRowHeight="20.100000000000001" customHeight="1" x14ac:dyDescent="0.3"/>
  <cols>
    <col min="1" max="1" width="11.6640625" style="2"/>
    <col min="2" max="2" width="12.6640625" style="1" bestFit="1" customWidth="1"/>
    <col min="3" max="16384" width="11.6640625" style="1"/>
  </cols>
  <sheetData>
    <row r="1" spans="1:10" ht="20.100000000000001" customHeight="1" x14ac:dyDescent="0.3">
      <c r="A1" s="3" t="s">
        <v>0</v>
      </c>
      <c r="C1" s="1" t="s">
        <v>14</v>
      </c>
    </row>
    <row r="2" spans="1:10" ht="20.100000000000001" customHeight="1" x14ac:dyDescent="0.3">
      <c r="A2" s="3" t="s">
        <v>3</v>
      </c>
      <c r="C2" s="1" t="s">
        <v>5</v>
      </c>
    </row>
    <row r="3" spans="1:10" ht="20.100000000000001" customHeight="1" x14ac:dyDescent="0.3">
      <c r="A3" s="3" t="s">
        <v>4</v>
      </c>
      <c r="C3" s="1" t="s">
        <v>9</v>
      </c>
    </row>
    <row r="5" spans="1:10" ht="46.8" x14ac:dyDescent="0.3">
      <c r="A5" s="4" t="s">
        <v>6</v>
      </c>
      <c r="B5" s="4" t="s">
        <v>7</v>
      </c>
      <c r="C5" s="5" t="s">
        <v>8</v>
      </c>
      <c r="D5" s="5" t="s">
        <v>77</v>
      </c>
      <c r="E5" s="5" t="s">
        <v>78</v>
      </c>
      <c r="F5" s="92" t="s">
        <v>1</v>
      </c>
      <c r="G5" s="92"/>
      <c r="H5" s="92"/>
      <c r="I5" s="92"/>
      <c r="J5" s="92"/>
    </row>
    <row r="6" spans="1:10" ht="20.100000000000001" customHeight="1" x14ac:dyDescent="0.3">
      <c r="A6" s="8">
        <v>45223</v>
      </c>
      <c r="B6" s="11">
        <v>0.93055555555555547</v>
      </c>
      <c r="C6" s="4">
        <v>5</v>
      </c>
      <c r="D6" s="4">
        <v>6</v>
      </c>
      <c r="E6" s="20">
        <f>C6/D6</f>
        <v>0.83333333333333337</v>
      </c>
      <c r="F6" s="92" t="s">
        <v>48</v>
      </c>
      <c r="G6" s="92"/>
      <c r="H6" s="92"/>
      <c r="I6" s="92"/>
      <c r="J6" s="92"/>
    </row>
    <row r="7" spans="1:10" ht="20.100000000000001" customHeight="1" x14ac:dyDescent="0.3">
      <c r="A7" s="6"/>
      <c r="B7" s="11">
        <v>0.96875</v>
      </c>
      <c r="C7" s="4">
        <v>3</v>
      </c>
      <c r="D7" s="4">
        <v>6</v>
      </c>
      <c r="E7" s="20">
        <f t="shared" ref="E7:E13" si="0">C7/D7</f>
        <v>0.5</v>
      </c>
      <c r="F7" s="92" t="s">
        <v>49</v>
      </c>
      <c r="G7" s="92"/>
      <c r="H7" s="92"/>
      <c r="I7" s="92"/>
      <c r="J7" s="92"/>
    </row>
    <row r="8" spans="1:10" ht="20.100000000000001" customHeight="1" x14ac:dyDescent="0.3">
      <c r="A8" s="8">
        <v>45224</v>
      </c>
      <c r="B8" s="12">
        <v>6.9444444444444441E-3</v>
      </c>
      <c r="C8" s="4">
        <v>3</v>
      </c>
      <c r="D8" s="4">
        <v>6</v>
      </c>
      <c r="E8" s="20">
        <f t="shared" si="0"/>
        <v>0.5</v>
      </c>
      <c r="F8" s="92" t="s">
        <v>46</v>
      </c>
      <c r="G8" s="92"/>
      <c r="H8" s="92"/>
      <c r="I8" s="92"/>
      <c r="J8" s="92"/>
    </row>
    <row r="9" spans="1:10" ht="20.100000000000001" customHeight="1" x14ac:dyDescent="0.3">
      <c r="A9" s="6"/>
      <c r="B9" s="12">
        <v>0.19722222222222222</v>
      </c>
      <c r="C9" s="4">
        <v>3</v>
      </c>
      <c r="D9" s="4">
        <v>6</v>
      </c>
      <c r="E9" s="20">
        <f t="shared" si="0"/>
        <v>0.5</v>
      </c>
      <c r="F9" s="92" t="s">
        <v>50</v>
      </c>
      <c r="G9" s="92"/>
      <c r="H9" s="92"/>
      <c r="I9" s="92"/>
      <c r="J9" s="92"/>
    </row>
    <row r="10" spans="1:10" ht="20.100000000000001" customHeight="1" x14ac:dyDescent="0.3">
      <c r="A10" s="6"/>
      <c r="B10" s="12">
        <v>0.94097222222222221</v>
      </c>
      <c r="C10" s="4">
        <v>4</v>
      </c>
      <c r="D10" s="4">
        <v>6</v>
      </c>
      <c r="E10" s="20">
        <f t="shared" si="0"/>
        <v>0.66666666666666663</v>
      </c>
      <c r="F10" s="92" t="s">
        <v>51</v>
      </c>
      <c r="G10" s="92"/>
      <c r="H10" s="92"/>
      <c r="I10" s="92"/>
      <c r="J10" s="92"/>
    </row>
    <row r="11" spans="1:10" ht="20.100000000000001" customHeight="1" x14ac:dyDescent="0.3">
      <c r="A11" s="6"/>
      <c r="B11" s="12">
        <v>0.97916666666666663</v>
      </c>
      <c r="C11" s="4">
        <v>4</v>
      </c>
      <c r="D11" s="4">
        <v>6</v>
      </c>
      <c r="E11" s="20">
        <f t="shared" si="0"/>
        <v>0.66666666666666663</v>
      </c>
      <c r="F11" s="92" t="s">
        <v>46</v>
      </c>
      <c r="G11" s="92"/>
      <c r="H11" s="92"/>
      <c r="I11" s="92"/>
      <c r="J11" s="92"/>
    </row>
    <row r="12" spans="1:10" ht="20.100000000000001" customHeight="1" x14ac:dyDescent="0.3">
      <c r="A12" s="8">
        <v>45225</v>
      </c>
      <c r="B12" s="12">
        <v>1.3888888888888888E-2</v>
      </c>
      <c r="C12" s="4">
        <v>3</v>
      </c>
      <c r="D12" s="4">
        <v>6</v>
      </c>
      <c r="E12" s="20">
        <f t="shared" si="0"/>
        <v>0.5</v>
      </c>
      <c r="F12" s="92" t="s">
        <v>79</v>
      </c>
      <c r="G12" s="92"/>
      <c r="H12" s="92"/>
      <c r="I12" s="92"/>
      <c r="J12" s="92"/>
    </row>
    <row r="13" spans="1:10" ht="20.100000000000001" customHeight="1" x14ac:dyDescent="0.3">
      <c r="A13" s="6"/>
      <c r="B13" s="12">
        <v>0.19722222222222222</v>
      </c>
      <c r="C13" s="4">
        <v>3</v>
      </c>
      <c r="D13" s="4">
        <v>6</v>
      </c>
      <c r="E13" s="20">
        <f t="shared" si="0"/>
        <v>0.5</v>
      </c>
      <c r="F13" s="92" t="s">
        <v>52</v>
      </c>
      <c r="G13" s="92"/>
      <c r="H13" s="92"/>
      <c r="I13" s="92"/>
      <c r="J13" s="92"/>
    </row>
    <row r="14" spans="1:10" ht="20.100000000000001" customHeight="1" x14ac:dyDescent="0.3">
      <c r="A14" s="6"/>
      <c r="B14" s="12"/>
      <c r="C14" s="7"/>
      <c r="D14" s="7"/>
      <c r="E14" s="7"/>
      <c r="F14" s="92"/>
      <c r="G14" s="92"/>
      <c r="H14" s="92"/>
      <c r="I14" s="92"/>
      <c r="J14" s="92"/>
    </row>
    <row r="15" spans="1:10" ht="20.100000000000001" customHeight="1" x14ac:dyDescent="0.3">
      <c r="A15" s="6"/>
      <c r="B15" s="49" t="s">
        <v>80</v>
      </c>
      <c r="C15" s="50">
        <f>MAX(C6:C13)</f>
        <v>5</v>
      </c>
      <c r="D15" s="4" t="s">
        <v>80</v>
      </c>
      <c r="E15" s="22">
        <f>MAX(E6:E13)</f>
        <v>0.83333333333333337</v>
      </c>
      <c r="F15" s="92"/>
      <c r="G15" s="92"/>
      <c r="H15" s="92"/>
      <c r="I15" s="92"/>
      <c r="J15" s="92"/>
    </row>
    <row r="16" spans="1:10" ht="20.100000000000001" customHeight="1" x14ac:dyDescent="0.3">
      <c r="A16" s="6"/>
      <c r="B16" s="49" t="s">
        <v>81</v>
      </c>
      <c r="C16" s="50">
        <f>MIN(C6:C13)</f>
        <v>3</v>
      </c>
      <c r="D16" s="4" t="s">
        <v>81</v>
      </c>
      <c r="E16" s="22">
        <f>MIN(E6:E13)</f>
        <v>0.5</v>
      </c>
      <c r="F16" s="92"/>
      <c r="G16" s="92"/>
      <c r="H16" s="92"/>
      <c r="I16" s="92"/>
      <c r="J16" s="92"/>
    </row>
    <row r="17" spans="1:10" ht="20.100000000000001" customHeight="1" x14ac:dyDescent="0.3">
      <c r="A17" s="6"/>
      <c r="B17" s="49" t="s">
        <v>82</v>
      </c>
      <c r="C17" s="51">
        <f>AVERAGE(C6:C13)</f>
        <v>3.5</v>
      </c>
      <c r="D17" s="4" t="s">
        <v>82</v>
      </c>
      <c r="E17" s="22">
        <f>AVERAGE(E6:E13)</f>
        <v>0.58333333333333326</v>
      </c>
      <c r="F17" s="92"/>
      <c r="G17" s="92"/>
      <c r="H17" s="92"/>
      <c r="I17" s="92"/>
      <c r="J17" s="92"/>
    </row>
    <row r="18" spans="1:10" ht="20.100000000000001" customHeight="1" x14ac:dyDescent="0.3">
      <c r="A18" s="6"/>
      <c r="B18" s="12"/>
      <c r="C18" s="7"/>
      <c r="D18" s="7"/>
      <c r="E18" s="7"/>
      <c r="F18" s="92"/>
      <c r="G18" s="92"/>
      <c r="H18" s="92"/>
      <c r="I18" s="92"/>
      <c r="J18" s="92"/>
    </row>
    <row r="19" spans="1:10" ht="20.100000000000001" customHeight="1" x14ac:dyDescent="0.3">
      <c r="A19" s="6"/>
      <c r="B19" s="12"/>
      <c r="C19" s="7"/>
      <c r="D19" s="7"/>
      <c r="E19" s="7"/>
      <c r="F19" s="92"/>
      <c r="G19" s="92"/>
      <c r="H19" s="92"/>
      <c r="I19" s="92"/>
      <c r="J19" s="92"/>
    </row>
    <row r="20" spans="1:10" ht="20.100000000000001" customHeight="1" x14ac:dyDescent="0.3">
      <c r="A20" s="6"/>
      <c r="B20" s="12"/>
      <c r="C20" s="7"/>
      <c r="D20" s="7"/>
      <c r="E20" s="7"/>
      <c r="F20" s="92"/>
      <c r="G20" s="92"/>
      <c r="H20" s="92"/>
      <c r="I20" s="92"/>
      <c r="J20" s="92"/>
    </row>
    <row r="21" spans="1:10" ht="20.100000000000001" customHeight="1" x14ac:dyDescent="0.3">
      <c r="A21" s="6"/>
      <c r="B21" s="12"/>
      <c r="C21" s="7"/>
      <c r="D21" s="7"/>
      <c r="E21" s="7"/>
      <c r="F21" s="92"/>
      <c r="G21" s="92"/>
      <c r="H21" s="92"/>
      <c r="I21" s="92"/>
      <c r="J21" s="92"/>
    </row>
    <row r="22" spans="1:10" ht="20.100000000000001" customHeight="1" x14ac:dyDescent="0.3">
      <c r="A22" s="6"/>
      <c r="B22" s="12"/>
      <c r="C22" s="7"/>
      <c r="D22" s="7"/>
      <c r="E22" s="7"/>
      <c r="F22" s="92"/>
      <c r="G22" s="92"/>
      <c r="H22" s="92"/>
      <c r="I22" s="92"/>
      <c r="J22" s="92"/>
    </row>
    <row r="23" spans="1:10" ht="20.100000000000001" customHeight="1" x14ac:dyDescent="0.3">
      <c r="A23" s="6"/>
      <c r="B23" s="12"/>
      <c r="C23" s="7"/>
      <c r="D23" s="7"/>
      <c r="E23" s="7"/>
      <c r="F23" s="92"/>
      <c r="G23" s="92"/>
      <c r="H23" s="92"/>
      <c r="I23" s="92"/>
      <c r="J23" s="92"/>
    </row>
  </sheetData>
  <mergeCells count="19">
    <mergeCell ref="F22:J22"/>
    <mergeCell ref="F23:J23"/>
    <mergeCell ref="F17:J17"/>
    <mergeCell ref="F18:J18"/>
    <mergeCell ref="F19:J19"/>
    <mergeCell ref="F20:J20"/>
    <mergeCell ref="F21:J21"/>
    <mergeCell ref="F16:J16"/>
    <mergeCell ref="F5:J5"/>
    <mergeCell ref="F6:J6"/>
    <mergeCell ref="F7:J7"/>
    <mergeCell ref="F8:J8"/>
    <mergeCell ref="F9:J9"/>
    <mergeCell ref="F10:J10"/>
    <mergeCell ref="F11:J11"/>
    <mergeCell ref="F12:J12"/>
    <mergeCell ref="F13:J13"/>
    <mergeCell ref="F14:J14"/>
    <mergeCell ref="F15:J15"/>
  </mergeCells>
  <printOptions horizontalCentered="1"/>
  <pageMargins left="0.5" right="0.5" top="1" bottom="0.75" header="0.3" footer="0.3"/>
  <pageSetup orientation="landscape" r:id="rId1"/>
  <headerFooter>
    <oddHeader>&amp;CSpenard Corridor Parking Study
Parking Usage Data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topLeftCell="A27" zoomScaleNormal="100" zoomScaleSheetLayoutView="100" workbookViewId="0">
      <selection activeCell="B41" sqref="B41:C43"/>
    </sheetView>
  </sheetViews>
  <sheetFormatPr defaultColWidth="11.6640625" defaultRowHeight="20.100000000000001" customHeight="1" x14ac:dyDescent="0.3"/>
  <cols>
    <col min="1" max="1" width="11.6640625" style="2"/>
    <col min="2" max="5" width="11.6640625" style="1"/>
    <col min="6" max="6" width="78.5546875" style="1" bestFit="1" customWidth="1"/>
    <col min="7" max="16384" width="11.6640625" style="1"/>
  </cols>
  <sheetData>
    <row r="1" spans="1:6" ht="20.100000000000001" customHeight="1" x14ac:dyDescent="0.3">
      <c r="A1" s="3" t="s">
        <v>0</v>
      </c>
      <c r="C1" s="1" t="s">
        <v>32</v>
      </c>
    </row>
    <row r="2" spans="1:6" ht="20.100000000000001" customHeight="1" x14ac:dyDescent="0.3">
      <c r="A2" s="3" t="s">
        <v>3</v>
      </c>
      <c r="C2" s="1" t="s">
        <v>15</v>
      </c>
    </row>
    <row r="3" spans="1:6" ht="20.100000000000001" customHeight="1" x14ac:dyDescent="0.3">
      <c r="A3" s="3" t="s">
        <v>4</v>
      </c>
      <c r="C3" s="1" t="s">
        <v>16</v>
      </c>
    </row>
    <row r="4" spans="1:6" ht="20.100000000000001" customHeight="1" x14ac:dyDescent="0.3">
      <c r="A4" s="3" t="s">
        <v>33</v>
      </c>
    </row>
    <row r="6" spans="1:6" ht="46.8" x14ac:dyDescent="0.3">
      <c r="A6" s="4" t="s">
        <v>6</v>
      </c>
      <c r="B6" s="4" t="s">
        <v>7</v>
      </c>
      <c r="C6" s="5" t="s">
        <v>8</v>
      </c>
      <c r="D6" s="5" t="s">
        <v>77</v>
      </c>
      <c r="E6" s="5" t="s">
        <v>78</v>
      </c>
      <c r="F6" s="7" t="s">
        <v>1</v>
      </c>
    </row>
    <row r="7" spans="1:6" ht="20.100000000000001" customHeight="1" x14ac:dyDescent="0.3">
      <c r="A7" s="8">
        <v>45226</v>
      </c>
      <c r="B7" s="11">
        <v>0.375</v>
      </c>
      <c r="C7" s="7">
        <v>6</v>
      </c>
      <c r="D7" s="7">
        <v>26</v>
      </c>
      <c r="E7" s="17">
        <f>C7/D7</f>
        <v>0.23076923076923078</v>
      </c>
      <c r="F7" s="7" t="s">
        <v>56</v>
      </c>
    </row>
    <row r="8" spans="1:6" ht="20.100000000000001" customHeight="1" x14ac:dyDescent="0.3">
      <c r="A8" s="6"/>
      <c r="B8" s="11">
        <v>0.39583333333333331</v>
      </c>
      <c r="C8" s="7">
        <v>9</v>
      </c>
      <c r="D8" s="7">
        <v>26</v>
      </c>
      <c r="E8" s="17">
        <f t="shared" ref="E8:E39" si="0">C8/D8</f>
        <v>0.34615384615384615</v>
      </c>
      <c r="F8" s="7" t="s">
        <v>57</v>
      </c>
    </row>
    <row r="9" spans="1:6" ht="20.100000000000001" customHeight="1" x14ac:dyDescent="0.3">
      <c r="A9" s="6"/>
      <c r="B9" s="11">
        <v>0.41666666666666702</v>
      </c>
      <c r="C9" s="7">
        <v>10</v>
      </c>
      <c r="D9" s="7">
        <v>26</v>
      </c>
      <c r="E9" s="17">
        <f t="shared" si="0"/>
        <v>0.38461538461538464</v>
      </c>
      <c r="F9" s="7" t="s">
        <v>46</v>
      </c>
    </row>
    <row r="10" spans="1:6" ht="20.100000000000001" customHeight="1" x14ac:dyDescent="0.3">
      <c r="A10" s="6"/>
      <c r="B10" s="11">
        <v>0.4375</v>
      </c>
      <c r="C10" s="7">
        <v>13</v>
      </c>
      <c r="D10" s="7">
        <v>26</v>
      </c>
      <c r="E10" s="17">
        <f t="shared" si="0"/>
        <v>0.5</v>
      </c>
      <c r="F10" s="7" t="s">
        <v>58</v>
      </c>
    </row>
    <row r="11" spans="1:6" ht="20.100000000000001" customHeight="1" x14ac:dyDescent="0.3">
      <c r="A11" s="6"/>
      <c r="B11" s="11">
        <v>0.45833333333333298</v>
      </c>
      <c r="C11" s="7">
        <v>13</v>
      </c>
      <c r="D11" s="7">
        <v>26</v>
      </c>
      <c r="E11" s="17">
        <f t="shared" si="0"/>
        <v>0.5</v>
      </c>
      <c r="F11" s="7" t="s">
        <v>46</v>
      </c>
    </row>
    <row r="12" spans="1:6" ht="20.100000000000001" customHeight="1" x14ac:dyDescent="0.3">
      <c r="A12" s="6"/>
      <c r="B12" s="11">
        <v>0.47916666666666702</v>
      </c>
      <c r="C12" s="7">
        <v>10</v>
      </c>
      <c r="D12" s="7">
        <v>26</v>
      </c>
      <c r="E12" s="17">
        <f t="shared" si="0"/>
        <v>0.38461538461538464</v>
      </c>
      <c r="F12" s="7" t="s">
        <v>59</v>
      </c>
    </row>
    <row r="13" spans="1:6" ht="20.100000000000001" customHeight="1" x14ac:dyDescent="0.3">
      <c r="A13" s="6"/>
      <c r="B13" s="11">
        <v>0.5</v>
      </c>
      <c r="C13" s="7">
        <v>10</v>
      </c>
      <c r="D13" s="7">
        <v>26</v>
      </c>
      <c r="E13" s="17">
        <f t="shared" si="0"/>
        <v>0.38461538461538464</v>
      </c>
      <c r="F13" s="7" t="s">
        <v>46</v>
      </c>
    </row>
    <row r="14" spans="1:6" ht="20.100000000000001" customHeight="1" x14ac:dyDescent="0.3">
      <c r="A14" s="6"/>
      <c r="B14" s="11">
        <v>0.52083333333333304</v>
      </c>
      <c r="C14" s="7">
        <v>12</v>
      </c>
      <c r="D14" s="7">
        <v>26</v>
      </c>
      <c r="E14" s="17">
        <f t="shared" si="0"/>
        <v>0.46153846153846156</v>
      </c>
      <c r="F14" s="7" t="s">
        <v>60</v>
      </c>
    </row>
    <row r="15" spans="1:6" ht="20.100000000000001" customHeight="1" x14ac:dyDescent="0.3">
      <c r="A15" s="6"/>
      <c r="B15" s="11">
        <v>0.54166666666666696</v>
      </c>
      <c r="C15" s="7">
        <v>11</v>
      </c>
      <c r="D15" s="7">
        <v>26</v>
      </c>
      <c r="E15" s="17">
        <f t="shared" si="0"/>
        <v>0.42307692307692307</v>
      </c>
      <c r="F15" s="7" t="s">
        <v>61</v>
      </c>
    </row>
    <row r="16" spans="1:6" ht="20.100000000000001" customHeight="1" x14ac:dyDescent="0.3">
      <c r="A16" s="6"/>
      <c r="B16" s="11">
        <v>0.5625</v>
      </c>
      <c r="C16" s="7">
        <v>11</v>
      </c>
      <c r="D16" s="7">
        <v>26</v>
      </c>
      <c r="E16" s="17">
        <f t="shared" si="0"/>
        <v>0.42307692307692307</v>
      </c>
      <c r="F16" s="7" t="s">
        <v>46</v>
      </c>
    </row>
    <row r="17" spans="1:6" ht="20.100000000000001" customHeight="1" x14ac:dyDescent="0.3">
      <c r="A17" s="6"/>
      <c r="B17" s="11">
        <v>0.58333333333333304</v>
      </c>
      <c r="C17" s="7">
        <v>11</v>
      </c>
      <c r="D17" s="7">
        <v>26</v>
      </c>
      <c r="E17" s="17">
        <f t="shared" si="0"/>
        <v>0.42307692307692307</v>
      </c>
      <c r="F17" s="7" t="s">
        <v>46</v>
      </c>
    </row>
    <row r="18" spans="1:6" ht="20.100000000000001" customHeight="1" x14ac:dyDescent="0.3">
      <c r="A18" s="8">
        <v>45230</v>
      </c>
      <c r="B18" s="11">
        <v>0.375</v>
      </c>
      <c r="C18" s="7">
        <v>10</v>
      </c>
      <c r="D18" s="7">
        <v>26</v>
      </c>
      <c r="E18" s="17">
        <f t="shared" si="0"/>
        <v>0.38461538461538464</v>
      </c>
      <c r="F18" s="7" t="s">
        <v>62</v>
      </c>
    </row>
    <row r="19" spans="1:6" ht="20.100000000000001" customHeight="1" x14ac:dyDescent="0.3">
      <c r="A19" s="6"/>
      <c r="B19" s="11">
        <v>0.39583333333333331</v>
      </c>
      <c r="C19" s="7">
        <v>12</v>
      </c>
      <c r="D19" s="7">
        <v>26</v>
      </c>
      <c r="E19" s="17">
        <f t="shared" si="0"/>
        <v>0.46153846153846156</v>
      </c>
      <c r="F19" s="7" t="s">
        <v>63</v>
      </c>
    </row>
    <row r="20" spans="1:6" ht="20.100000000000001" customHeight="1" x14ac:dyDescent="0.3">
      <c r="A20" s="6"/>
      <c r="B20" s="11">
        <v>0.41666666666666702</v>
      </c>
      <c r="C20" s="7">
        <v>11</v>
      </c>
      <c r="D20" s="7">
        <v>26</v>
      </c>
      <c r="E20" s="17">
        <f t="shared" si="0"/>
        <v>0.42307692307692307</v>
      </c>
      <c r="F20" s="7" t="s">
        <v>64</v>
      </c>
    </row>
    <row r="21" spans="1:6" ht="20.100000000000001" customHeight="1" x14ac:dyDescent="0.3">
      <c r="A21" s="6"/>
      <c r="B21" s="11">
        <v>0.4375</v>
      </c>
      <c r="C21" s="7">
        <v>11</v>
      </c>
      <c r="D21" s="7">
        <v>26</v>
      </c>
      <c r="E21" s="17">
        <f t="shared" si="0"/>
        <v>0.42307692307692307</v>
      </c>
      <c r="F21" s="7" t="s">
        <v>63</v>
      </c>
    </row>
    <row r="22" spans="1:6" ht="20.100000000000001" customHeight="1" x14ac:dyDescent="0.3">
      <c r="A22" s="6"/>
      <c r="B22" s="11">
        <v>0.45833333333333298</v>
      </c>
      <c r="C22" s="7">
        <v>17</v>
      </c>
      <c r="D22" s="7">
        <v>26</v>
      </c>
      <c r="E22" s="17">
        <f t="shared" si="0"/>
        <v>0.65384615384615385</v>
      </c>
      <c r="F22" s="7" t="s">
        <v>65</v>
      </c>
    </row>
    <row r="23" spans="1:6" ht="20.100000000000001" customHeight="1" x14ac:dyDescent="0.3">
      <c r="A23" s="6"/>
      <c r="B23" s="11">
        <v>0.47916666666666702</v>
      </c>
      <c r="C23" s="7">
        <v>9</v>
      </c>
      <c r="D23" s="7">
        <v>26</v>
      </c>
      <c r="E23" s="17">
        <f t="shared" si="0"/>
        <v>0.34615384615384615</v>
      </c>
      <c r="F23" s="7" t="s">
        <v>66</v>
      </c>
    </row>
    <row r="24" spans="1:6" ht="20.100000000000001" customHeight="1" x14ac:dyDescent="0.3">
      <c r="A24" s="6"/>
      <c r="B24" s="11">
        <v>0.5</v>
      </c>
      <c r="C24" s="7">
        <v>10</v>
      </c>
      <c r="D24" s="7">
        <v>26</v>
      </c>
      <c r="E24" s="17">
        <f t="shared" si="0"/>
        <v>0.38461538461538464</v>
      </c>
      <c r="F24" s="7" t="s">
        <v>66</v>
      </c>
    </row>
    <row r="25" spans="1:6" ht="20.100000000000001" customHeight="1" x14ac:dyDescent="0.3">
      <c r="A25" s="6"/>
      <c r="B25" s="11">
        <v>0.52083333333333304</v>
      </c>
      <c r="C25" s="7">
        <v>13</v>
      </c>
      <c r="D25" s="7">
        <v>26</v>
      </c>
      <c r="E25" s="17">
        <f t="shared" si="0"/>
        <v>0.5</v>
      </c>
      <c r="F25" s="7" t="s">
        <v>63</v>
      </c>
    </row>
    <row r="26" spans="1:6" ht="20.100000000000001" customHeight="1" x14ac:dyDescent="0.3">
      <c r="A26" s="6"/>
      <c r="B26" s="11">
        <v>0.54166666666666696</v>
      </c>
      <c r="C26" s="7">
        <v>15</v>
      </c>
      <c r="D26" s="7">
        <v>26</v>
      </c>
      <c r="E26" s="17">
        <f t="shared" si="0"/>
        <v>0.57692307692307687</v>
      </c>
      <c r="F26" s="7" t="s">
        <v>63</v>
      </c>
    </row>
    <row r="27" spans="1:6" ht="20.100000000000001" customHeight="1" x14ac:dyDescent="0.3">
      <c r="A27" s="6"/>
      <c r="B27" s="11">
        <v>0.5625</v>
      </c>
      <c r="C27" s="7">
        <v>13</v>
      </c>
      <c r="D27" s="7">
        <v>26</v>
      </c>
      <c r="E27" s="17">
        <f t="shared" si="0"/>
        <v>0.5</v>
      </c>
      <c r="F27" s="7" t="s">
        <v>64</v>
      </c>
    </row>
    <row r="28" spans="1:6" ht="20.100000000000001" customHeight="1" x14ac:dyDescent="0.3">
      <c r="A28" s="6"/>
      <c r="B28" s="11">
        <v>0.58333333333333304</v>
      </c>
      <c r="C28" s="7">
        <v>15</v>
      </c>
      <c r="D28" s="7">
        <v>26</v>
      </c>
      <c r="E28" s="17">
        <f t="shared" si="0"/>
        <v>0.57692307692307687</v>
      </c>
      <c r="F28" s="7" t="s">
        <v>67</v>
      </c>
    </row>
    <row r="29" spans="1:6" ht="20.100000000000001" customHeight="1" x14ac:dyDescent="0.3">
      <c r="A29" s="8">
        <v>45232</v>
      </c>
      <c r="B29" s="11">
        <v>0.375</v>
      </c>
      <c r="C29" s="7">
        <v>11</v>
      </c>
      <c r="D29" s="7">
        <v>26</v>
      </c>
      <c r="E29" s="17">
        <f t="shared" si="0"/>
        <v>0.42307692307692307</v>
      </c>
      <c r="F29" s="7" t="s">
        <v>63</v>
      </c>
    </row>
    <row r="30" spans="1:6" ht="20.100000000000001" customHeight="1" x14ac:dyDescent="0.3">
      <c r="A30" s="6"/>
      <c r="B30" s="11">
        <v>0.39583333333333331</v>
      </c>
      <c r="C30" s="7">
        <v>10</v>
      </c>
      <c r="D30" s="7">
        <v>26</v>
      </c>
      <c r="E30" s="17">
        <f t="shared" si="0"/>
        <v>0.38461538461538464</v>
      </c>
      <c r="F30" s="7" t="s">
        <v>64</v>
      </c>
    </row>
    <row r="31" spans="1:6" ht="20.100000000000001" customHeight="1" x14ac:dyDescent="0.3">
      <c r="A31" s="6"/>
      <c r="B31" s="11">
        <v>0.41666666666666702</v>
      </c>
      <c r="C31" s="7">
        <v>8</v>
      </c>
      <c r="D31" s="7">
        <v>26</v>
      </c>
      <c r="E31" s="17">
        <f t="shared" si="0"/>
        <v>0.30769230769230771</v>
      </c>
      <c r="F31" s="7" t="s">
        <v>63</v>
      </c>
    </row>
    <row r="32" spans="1:6" ht="20.100000000000001" customHeight="1" x14ac:dyDescent="0.3">
      <c r="A32" s="6"/>
      <c r="B32" s="11">
        <v>0.4375</v>
      </c>
      <c r="C32" s="7">
        <v>7</v>
      </c>
      <c r="D32" s="7">
        <v>26</v>
      </c>
      <c r="E32" s="17">
        <f t="shared" si="0"/>
        <v>0.26923076923076922</v>
      </c>
      <c r="F32" s="7" t="s">
        <v>66</v>
      </c>
    </row>
    <row r="33" spans="1:6" ht="20.100000000000001" customHeight="1" x14ac:dyDescent="0.3">
      <c r="A33" s="6"/>
      <c r="B33" s="11">
        <v>0.45833333333333298</v>
      </c>
      <c r="C33" s="7">
        <v>8</v>
      </c>
      <c r="D33" s="7">
        <v>26</v>
      </c>
      <c r="E33" s="17">
        <f t="shared" si="0"/>
        <v>0.30769230769230771</v>
      </c>
      <c r="F33" s="7" t="s">
        <v>66</v>
      </c>
    </row>
    <row r="34" spans="1:6" ht="20.100000000000001" customHeight="1" x14ac:dyDescent="0.3">
      <c r="A34" s="6"/>
      <c r="B34" s="11">
        <v>0.47916666666666702</v>
      </c>
      <c r="C34" s="7">
        <v>8</v>
      </c>
      <c r="D34" s="7">
        <v>26</v>
      </c>
      <c r="E34" s="17">
        <f t="shared" si="0"/>
        <v>0.30769230769230771</v>
      </c>
      <c r="F34" s="7" t="s">
        <v>66</v>
      </c>
    </row>
    <row r="35" spans="1:6" ht="20.100000000000001" customHeight="1" x14ac:dyDescent="0.3">
      <c r="A35" s="6"/>
      <c r="B35" s="11">
        <v>0.5</v>
      </c>
      <c r="C35" s="7">
        <v>10</v>
      </c>
      <c r="D35" s="7">
        <v>26</v>
      </c>
      <c r="E35" s="17">
        <f t="shared" si="0"/>
        <v>0.38461538461538464</v>
      </c>
      <c r="F35" s="7" t="s">
        <v>67</v>
      </c>
    </row>
    <row r="36" spans="1:6" ht="20.100000000000001" customHeight="1" x14ac:dyDescent="0.3">
      <c r="A36" s="6"/>
      <c r="B36" s="11">
        <v>0.52083333333333304</v>
      </c>
      <c r="C36" s="7">
        <v>12</v>
      </c>
      <c r="D36" s="7">
        <v>26</v>
      </c>
      <c r="E36" s="17">
        <f t="shared" si="0"/>
        <v>0.46153846153846156</v>
      </c>
      <c r="F36" s="7" t="s">
        <v>68</v>
      </c>
    </row>
    <row r="37" spans="1:6" ht="20.100000000000001" customHeight="1" x14ac:dyDescent="0.3">
      <c r="A37" s="6"/>
      <c r="B37" s="11">
        <v>0.54166666666666696</v>
      </c>
      <c r="C37" s="7">
        <v>8</v>
      </c>
      <c r="D37" s="7">
        <v>26</v>
      </c>
      <c r="E37" s="17">
        <f t="shared" si="0"/>
        <v>0.30769230769230771</v>
      </c>
      <c r="F37" s="7" t="s">
        <v>64</v>
      </c>
    </row>
    <row r="38" spans="1:6" ht="20.100000000000001" customHeight="1" x14ac:dyDescent="0.3">
      <c r="A38" s="6"/>
      <c r="B38" s="11">
        <v>0.5625</v>
      </c>
      <c r="C38" s="7">
        <v>7</v>
      </c>
      <c r="D38" s="7">
        <v>26</v>
      </c>
      <c r="E38" s="17">
        <f t="shared" si="0"/>
        <v>0.26923076923076922</v>
      </c>
      <c r="F38" s="7" t="s">
        <v>66</v>
      </c>
    </row>
    <row r="39" spans="1:6" ht="20.100000000000001" customHeight="1" x14ac:dyDescent="0.3">
      <c r="A39" s="6"/>
      <c r="B39" s="11">
        <v>0.58333333333333304</v>
      </c>
      <c r="C39" s="7">
        <v>8</v>
      </c>
      <c r="D39" s="7">
        <v>26</v>
      </c>
      <c r="E39" s="17">
        <f t="shared" si="0"/>
        <v>0.30769230769230771</v>
      </c>
      <c r="F39" s="7" t="s">
        <v>64</v>
      </c>
    </row>
    <row r="41" spans="1:6" ht="20.100000000000001" customHeight="1" x14ac:dyDescent="0.3">
      <c r="B41" s="49" t="s">
        <v>80</v>
      </c>
      <c r="C41" s="50">
        <f>MAX(C7:C39)</f>
        <v>17</v>
      </c>
      <c r="D41" s="4" t="s">
        <v>80</v>
      </c>
      <c r="E41" s="22">
        <f>MAX(E7:E39)</f>
        <v>0.65384615384615385</v>
      </c>
    </row>
    <row r="42" spans="1:6" ht="20.100000000000001" customHeight="1" x14ac:dyDescent="0.3">
      <c r="B42" s="49" t="s">
        <v>81</v>
      </c>
      <c r="C42" s="50">
        <f>MIN(C7:C39)</f>
        <v>6</v>
      </c>
      <c r="D42" s="4" t="s">
        <v>81</v>
      </c>
      <c r="E42" s="22">
        <f>MIN(E7:E39)</f>
        <v>0.23076923076923078</v>
      </c>
    </row>
    <row r="43" spans="1:6" ht="20.100000000000001" customHeight="1" x14ac:dyDescent="0.3">
      <c r="B43" s="49" t="s">
        <v>82</v>
      </c>
      <c r="C43" s="51">
        <f>AVERAGE(C7:C39)</f>
        <v>10.575757575757576</v>
      </c>
      <c r="D43" s="4" t="s">
        <v>82</v>
      </c>
      <c r="E43" s="22">
        <f>AVERAGE(E7:E39)</f>
        <v>0.40675990675990698</v>
      </c>
    </row>
  </sheetData>
  <printOptions horizontalCentered="1"/>
  <pageMargins left="0.5" right="0.5" top="1" bottom="0.75" header="0.3" footer="0.3"/>
  <pageSetup scale="93" orientation="landscape" r:id="rId1"/>
  <headerFooter>
    <oddHeader>&amp;CSpenard Corridor Parking Study
Parking Usage Data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3"/>
  <sheetViews>
    <sheetView zoomScaleNormal="100" zoomScaleSheetLayoutView="100" workbookViewId="0">
      <selection activeCell="F26" sqref="F26"/>
    </sheetView>
  </sheetViews>
  <sheetFormatPr defaultColWidth="11.6640625" defaultRowHeight="20.100000000000001" customHeight="1" x14ac:dyDescent="0.3"/>
  <cols>
    <col min="1" max="1" width="11.6640625" style="2"/>
    <col min="2" max="16384" width="11.6640625" style="1"/>
  </cols>
  <sheetData>
    <row r="1" spans="1:10" ht="20.100000000000001" customHeight="1" x14ac:dyDescent="0.3">
      <c r="A1" s="3" t="s">
        <v>0</v>
      </c>
      <c r="C1" s="1" t="s">
        <v>17</v>
      </c>
    </row>
    <row r="2" spans="1:10" ht="20.100000000000001" customHeight="1" x14ac:dyDescent="0.3">
      <c r="A2" s="3" t="s">
        <v>3</v>
      </c>
      <c r="C2" s="1" t="s">
        <v>10</v>
      </c>
    </row>
    <row r="3" spans="1:10" ht="20.100000000000001" customHeight="1" x14ac:dyDescent="0.3">
      <c r="A3" s="3" t="s">
        <v>4</v>
      </c>
      <c r="C3" s="1" t="s">
        <v>18</v>
      </c>
    </row>
    <row r="5" spans="1:10" ht="46.8" x14ac:dyDescent="0.3">
      <c r="A5" s="4" t="s">
        <v>6</v>
      </c>
      <c r="B5" s="4" t="s">
        <v>7</v>
      </c>
      <c r="C5" s="5" t="s">
        <v>8</v>
      </c>
      <c r="D5" s="5" t="s">
        <v>77</v>
      </c>
      <c r="E5" s="5" t="s">
        <v>78</v>
      </c>
      <c r="F5" s="92" t="s">
        <v>1</v>
      </c>
      <c r="G5" s="92"/>
      <c r="H5" s="92"/>
      <c r="I5" s="92"/>
      <c r="J5" s="92"/>
    </row>
    <row r="6" spans="1:10" ht="20.100000000000001" customHeight="1" x14ac:dyDescent="0.3">
      <c r="A6" s="8">
        <v>45230</v>
      </c>
      <c r="B6" s="11">
        <v>0.45833333333333331</v>
      </c>
      <c r="C6" s="7">
        <v>28</v>
      </c>
      <c r="D6" s="7">
        <v>61</v>
      </c>
      <c r="E6" s="17">
        <f>C6/D6</f>
        <v>0.45901639344262296</v>
      </c>
      <c r="F6" s="92"/>
      <c r="G6" s="92"/>
      <c r="H6" s="92"/>
      <c r="I6" s="92"/>
      <c r="J6" s="92"/>
    </row>
    <row r="7" spans="1:10" ht="20.100000000000001" customHeight="1" x14ac:dyDescent="0.3">
      <c r="A7" s="6"/>
      <c r="B7" s="11">
        <v>0.47916666666666669</v>
      </c>
      <c r="C7" s="7">
        <v>33</v>
      </c>
      <c r="D7" s="7">
        <v>61</v>
      </c>
      <c r="E7" s="17">
        <f t="shared" ref="E7:E19" si="0">C7/D7</f>
        <v>0.54098360655737709</v>
      </c>
      <c r="F7" s="92" t="s">
        <v>73</v>
      </c>
      <c r="G7" s="92"/>
      <c r="H7" s="92"/>
      <c r="I7" s="92"/>
      <c r="J7" s="92"/>
    </row>
    <row r="8" spans="1:10" ht="20.100000000000001" customHeight="1" x14ac:dyDescent="0.3">
      <c r="A8" s="6"/>
      <c r="B8" s="11">
        <v>0.5</v>
      </c>
      <c r="C8" s="7">
        <v>25</v>
      </c>
      <c r="D8" s="7">
        <v>61</v>
      </c>
      <c r="E8" s="17">
        <f t="shared" si="0"/>
        <v>0.4098360655737705</v>
      </c>
      <c r="F8" s="92"/>
      <c r="G8" s="92"/>
      <c r="H8" s="92"/>
      <c r="I8" s="92"/>
      <c r="J8" s="92"/>
    </row>
    <row r="9" spans="1:10" ht="20.100000000000001" customHeight="1" x14ac:dyDescent="0.3">
      <c r="A9" s="6"/>
      <c r="B9" s="11">
        <v>0.52083333333333304</v>
      </c>
      <c r="C9" s="7">
        <v>30</v>
      </c>
      <c r="D9" s="7">
        <v>61</v>
      </c>
      <c r="E9" s="17">
        <f t="shared" si="0"/>
        <v>0.49180327868852458</v>
      </c>
      <c r="F9" s="92"/>
      <c r="G9" s="92"/>
      <c r="H9" s="92"/>
      <c r="I9" s="92"/>
      <c r="J9" s="92"/>
    </row>
    <row r="10" spans="1:10" ht="20.100000000000001" customHeight="1" x14ac:dyDescent="0.3">
      <c r="A10" s="6"/>
      <c r="B10" s="11">
        <v>0.54166666666666696</v>
      </c>
      <c r="C10" s="7">
        <v>29</v>
      </c>
      <c r="D10" s="7">
        <v>61</v>
      </c>
      <c r="E10" s="17">
        <f t="shared" si="0"/>
        <v>0.47540983606557374</v>
      </c>
      <c r="F10" s="92"/>
      <c r="G10" s="92"/>
      <c r="H10" s="92"/>
      <c r="I10" s="92"/>
      <c r="J10" s="92"/>
    </row>
    <row r="11" spans="1:10" ht="20.100000000000001" customHeight="1" x14ac:dyDescent="0.3">
      <c r="A11" s="6"/>
      <c r="B11" s="11">
        <v>0.5625</v>
      </c>
      <c r="C11" s="7">
        <v>33</v>
      </c>
      <c r="D11" s="7">
        <v>61</v>
      </c>
      <c r="E11" s="17">
        <f t="shared" si="0"/>
        <v>0.54098360655737709</v>
      </c>
      <c r="F11" s="92"/>
      <c r="G11" s="92"/>
      <c r="H11" s="92"/>
      <c r="I11" s="92"/>
      <c r="J11" s="92"/>
    </row>
    <row r="12" spans="1:10" ht="20.100000000000001" customHeight="1" x14ac:dyDescent="0.3">
      <c r="A12" s="6"/>
      <c r="B12" s="11">
        <v>0.58333333333333304</v>
      </c>
      <c r="C12" s="7">
        <v>28</v>
      </c>
      <c r="D12" s="7">
        <v>61</v>
      </c>
      <c r="E12" s="17">
        <f t="shared" si="0"/>
        <v>0.45901639344262296</v>
      </c>
      <c r="F12" s="92"/>
      <c r="G12" s="92"/>
      <c r="H12" s="92"/>
      <c r="I12" s="92"/>
      <c r="J12" s="92"/>
    </row>
    <row r="13" spans="1:10" ht="20.100000000000001" customHeight="1" x14ac:dyDescent="0.3">
      <c r="A13" s="8">
        <v>45232</v>
      </c>
      <c r="B13" s="11">
        <v>0.45833333333333331</v>
      </c>
      <c r="C13" s="7">
        <v>25</v>
      </c>
      <c r="D13" s="7">
        <v>61</v>
      </c>
      <c r="E13" s="17">
        <f t="shared" si="0"/>
        <v>0.4098360655737705</v>
      </c>
      <c r="F13" s="92"/>
      <c r="G13" s="92"/>
      <c r="H13" s="92"/>
      <c r="I13" s="92"/>
      <c r="J13" s="92"/>
    </row>
    <row r="14" spans="1:10" ht="20.100000000000001" customHeight="1" x14ac:dyDescent="0.3">
      <c r="A14" s="6"/>
      <c r="B14" s="11">
        <v>0.47916666666666669</v>
      </c>
      <c r="C14" s="7">
        <v>27</v>
      </c>
      <c r="D14" s="7">
        <v>61</v>
      </c>
      <c r="E14" s="17">
        <f t="shared" si="0"/>
        <v>0.44262295081967212</v>
      </c>
      <c r="F14" s="92"/>
      <c r="G14" s="92"/>
      <c r="H14" s="92"/>
      <c r="I14" s="92"/>
      <c r="J14" s="92"/>
    </row>
    <row r="15" spans="1:10" ht="20.100000000000001" customHeight="1" x14ac:dyDescent="0.3">
      <c r="A15" s="6"/>
      <c r="B15" s="11">
        <v>0.5</v>
      </c>
      <c r="C15" s="7">
        <v>24</v>
      </c>
      <c r="D15" s="7">
        <v>61</v>
      </c>
      <c r="E15" s="17">
        <f t="shared" si="0"/>
        <v>0.39344262295081966</v>
      </c>
      <c r="F15" s="92"/>
      <c r="G15" s="92"/>
      <c r="H15" s="92"/>
      <c r="I15" s="92"/>
      <c r="J15" s="92"/>
    </row>
    <row r="16" spans="1:10" ht="20.100000000000001" customHeight="1" x14ac:dyDescent="0.3">
      <c r="A16" s="6"/>
      <c r="B16" s="11">
        <v>0.52083333333333304</v>
      </c>
      <c r="C16" s="7">
        <v>25</v>
      </c>
      <c r="D16" s="7">
        <v>61</v>
      </c>
      <c r="E16" s="17">
        <f t="shared" si="0"/>
        <v>0.4098360655737705</v>
      </c>
      <c r="F16" s="92"/>
      <c r="G16" s="92"/>
      <c r="H16" s="92"/>
      <c r="I16" s="92"/>
      <c r="J16" s="92"/>
    </row>
    <row r="17" spans="1:10" ht="20.100000000000001" customHeight="1" x14ac:dyDescent="0.3">
      <c r="A17" s="6"/>
      <c r="B17" s="11">
        <v>0.54166666666666696</v>
      </c>
      <c r="C17" s="7">
        <v>28</v>
      </c>
      <c r="D17" s="7">
        <v>61</v>
      </c>
      <c r="E17" s="17">
        <f t="shared" si="0"/>
        <v>0.45901639344262296</v>
      </c>
      <c r="F17" s="92"/>
      <c r="G17" s="92"/>
      <c r="H17" s="92"/>
      <c r="I17" s="92"/>
      <c r="J17" s="92"/>
    </row>
    <row r="18" spans="1:10" ht="20.100000000000001" customHeight="1" x14ac:dyDescent="0.3">
      <c r="A18" s="6"/>
      <c r="B18" s="11">
        <v>0.5625</v>
      </c>
      <c r="C18" s="7">
        <v>26</v>
      </c>
      <c r="D18" s="7">
        <v>61</v>
      </c>
      <c r="E18" s="17">
        <f t="shared" si="0"/>
        <v>0.42622950819672129</v>
      </c>
      <c r="F18" s="92"/>
      <c r="G18" s="92"/>
      <c r="H18" s="92"/>
      <c r="I18" s="92"/>
      <c r="J18" s="92"/>
    </row>
    <row r="19" spans="1:10" ht="20.100000000000001" customHeight="1" x14ac:dyDescent="0.3">
      <c r="A19" s="6"/>
      <c r="B19" s="11">
        <v>0.58333333333333304</v>
      </c>
      <c r="C19" s="7">
        <v>30</v>
      </c>
      <c r="D19" s="7">
        <v>61</v>
      </c>
      <c r="E19" s="17">
        <f t="shared" si="0"/>
        <v>0.49180327868852458</v>
      </c>
      <c r="F19" s="92"/>
      <c r="G19" s="92"/>
      <c r="H19" s="92"/>
      <c r="I19" s="92"/>
      <c r="J19" s="92"/>
    </row>
    <row r="20" spans="1:10" ht="20.100000000000001" customHeight="1" x14ac:dyDescent="0.3">
      <c r="A20" s="6"/>
      <c r="B20" s="7"/>
      <c r="C20" s="7"/>
      <c r="D20" s="7"/>
      <c r="E20" s="7"/>
      <c r="F20" s="92"/>
      <c r="G20" s="92"/>
      <c r="H20" s="92"/>
      <c r="I20" s="92"/>
      <c r="J20" s="92"/>
    </row>
    <row r="21" spans="1:10" ht="20.100000000000001" customHeight="1" x14ac:dyDescent="0.3">
      <c r="A21" s="6"/>
      <c r="B21" s="49" t="s">
        <v>80</v>
      </c>
      <c r="C21" s="55">
        <f>MAX(C6:C19)</f>
        <v>33</v>
      </c>
      <c r="D21" s="4" t="s">
        <v>80</v>
      </c>
      <c r="E21" s="22">
        <f>MAX(E6:E19)</f>
        <v>0.54098360655737709</v>
      </c>
      <c r="F21" s="92"/>
      <c r="G21" s="92"/>
      <c r="H21" s="92"/>
      <c r="I21" s="92"/>
      <c r="J21" s="92"/>
    </row>
    <row r="22" spans="1:10" ht="20.100000000000001" customHeight="1" x14ac:dyDescent="0.3">
      <c r="A22" s="6"/>
      <c r="B22" s="49" t="s">
        <v>81</v>
      </c>
      <c r="C22" s="55">
        <f>MIN(C6:C19)</f>
        <v>24</v>
      </c>
      <c r="D22" s="4" t="s">
        <v>81</v>
      </c>
      <c r="E22" s="22">
        <f>MIN(E6:E19)</f>
        <v>0.39344262295081966</v>
      </c>
      <c r="F22" s="92"/>
      <c r="G22" s="92"/>
      <c r="H22" s="92"/>
      <c r="I22" s="92"/>
      <c r="J22" s="92"/>
    </row>
    <row r="23" spans="1:10" ht="20.100000000000001" customHeight="1" x14ac:dyDescent="0.3">
      <c r="A23" s="6"/>
      <c r="B23" s="49" t="s">
        <v>82</v>
      </c>
      <c r="C23" s="56">
        <f>AVERAGE(C6:C19)</f>
        <v>27.928571428571427</v>
      </c>
      <c r="D23" s="4" t="s">
        <v>82</v>
      </c>
      <c r="E23" s="22">
        <f>AVERAGE(E6:E19)</f>
        <v>0.45784543325526927</v>
      </c>
      <c r="F23" s="92"/>
      <c r="G23" s="92"/>
      <c r="H23" s="92"/>
      <c r="I23" s="92"/>
      <c r="J23" s="92"/>
    </row>
  </sheetData>
  <mergeCells count="19">
    <mergeCell ref="F19:J19"/>
    <mergeCell ref="F20:J20"/>
    <mergeCell ref="F21:J21"/>
    <mergeCell ref="F22:J22"/>
    <mergeCell ref="F23:J23"/>
    <mergeCell ref="F17:J17"/>
    <mergeCell ref="F18:J18"/>
    <mergeCell ref="F16:J16"/>
    <mergeCell ref="F5:J5"/>
    <mergeCell ref="F6:J6"/>
    <mergeCell ref="F7:J7"/>
    <mergeCell ref="F8:J8"/>
    <mergeCell ref="F9:J9"/>
    <mergeCell ref="F10:J10"/>
    <mergeCell ref="F11:J11"/>
    <mergeCell ref="F12:J12"/>
    <mergeCell ref="F13:J13"/>
    <mergeCell ref="F14:J14"/>
    <mergeCell ref="F15:J15"/>
  </mergeCells>
  <printOptions horizontalCentered="1"/>
  <pageMargins left="0.5" right="0.5" top="1" bottom="0.75" header="0.3" footer="0.3"/>
  <pageSetup orientation="landscape" r:id="rId1"/>
  <headerFooter>
    <oddHeader>&amp;CSpenard Corridor Parking Study
Parking Usage Data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2"/>
  <sheetViews>
    <sheetView zoomScaleNormal="100" zoomScaleSheetLayoutView="100" workbookViewId="0">
      <selection activeCell="C30" sqref="C30"/>
    </sheetView>
  </sheetViews>
  <sheetFormatPr defaultColWidth="11.6640625" defaultRowHeight="20.100000000000001" customHeight="1" x14ac:dyDescent="0.3"/>
  <cols>
    <col min="1" max="1" width="11.6640625" style="2"/>
    <col min="2" max="16384" width="11.6640625" style="1"/>
  </cols>
  <sheetData>
    <row r="1" spans="1:10" ht="20.100000000000001" customHeight="1" x14ac:dyDescent="0.3">
      <c r="A1" s="3" t="s">
        <v>0</v>
      </c>
      <c r="C1" s="1" t="s">
        <v>19</v>
      </c>
    </row>
    <row r="2" spans="1:10" ht="20.100000000000001" customHeight="1" x14ac:dyDescent="0.3">
      <c r="A2" s="3" t="s">
        <v>3</v>
      </c>
      <c r="C2" s="1" t="s">
        <v>20</v>
      </c>
    </row>
    <row r="3" spans="1:10" ht="20.100000000000001" customHeight="1" x14ac:dyDescent="0.3">
      <c r="A3" s="3" t="s">
        <v>4</v>
      </c>
      <c r="C3" s="1" t="s">
        <v>21</v>
      </c>
    </row>
    <row r="4" spans="1:10" ht="20.100000000000001" customHeight="1" x14ac:dyDescent="0.3">
      <c r="A4" s="3" t="s">
        <v>34</v>
      </c>
    </row>
    <row r="6" spans="1:10" ht="46.8" x14ac:dyDescent="0.3">
      <c r="A6" s="4" t="s">
        <v>6</v>
      </c>
      <c r="B6" s="4" t="s">
        <v>7</v>
      </c>
      <c r="C6" s="5" t="s">
        <v>8</v>
      </c>
      <c r="D6" s="5" t="s">
        <v>77</v>
      </c>
      <c r="E6" s="5" t="s">
        <v>78</v>
      </c>
      <c r="F6" s="92" t="s">
        <v>1</v>
      </c>
      <c r="G6" s="92"/>
      <c r="H6" s="92"/>
      <c r="I6" s="92"/>
      <c r="J6" s="92"/>
    </row>
    <row r="7" spans="1:10" ht="20.100000000000001" customHeight="1" x14ac:dyDescent="0.3">
      <c r="A7" s="8">
        <v>45227</v>
      </c>
      <c r="B7" s="11">
        <v>0.625</v>
      </c>
      <c r="C7" s="7">
        <v>19</v>
      </c>
      <c r="D7" s="7">
        <v>58</v>
      </c>
      <c r="E7" s="17">
        <f>C7/D7</f>
        <v>0.32758620689655171</v>
      </c>
      <c r="F7" s="92" t="s">
        <v>71</v>
      </c>
      <c r="G7" s="92"/>
      <c r="H7" s="92"/>
      <c r="I7" s="92"/>
      <c r="J7" s="92"/>
    </row>
    <row r="8" spans="1:10" ht="20.100000000000001" customHeight="1" x14ac:dyDescent="0.3">
      <c r="A8" s="6"/>
      <c r="B8" s="11">
        <v>0.64583333333333337</v>
      </c>
      <c r="C8" s="7">
        <v>23</v>
      </c>
      <c r="D8" s="7">
        <v>58</v>
      </c>
      <c r="E8" s="17">
        <f t="shared" ref="E8:E26" si="0">C8/D8</f>
        <v>0.39655172413793105</v>
      </c>
      <c r="F8" s="92" t="s">
        <v>72</v>
      </c>
      <c r="G8" s="92"/>
      <c r="H8" s="92"/>
      <c r="I8" s="92"/>
      <c r="J8" s="92"/>
    </row>
    <row r="9" spans="1:10" ht="20.100000000000001" customHeight="1" x14ac:dyDescent="0.3">
      <c r="A9" s="6"/>
      <c r="B9" s="11">
        <v>0.66666666666666696</v>
      </c>
      <c r="C9" s="7">
        <v>23</v>
      </c>
      <c r="D9" s="7">
        <v>58</v>
      </c>
      <c r="E9" s="17">
        <f t="shared" si="0"/>
        <v>0.39655172413793105</v>
      </c>
      <c r="F9" s="92"/>
      <c r="G9" s="92"/>
      <c r="H9" s="92"/>
      <c r="I9" s="92"/>
      <c r="J9" s="92"/>
    </row>
    <row r="10" spans="1:10" ht="20.100000000000001" customHeight="1" x14ac:dyDescent="0.3">
      <c r="A10" s="6"/>
      <c r="B10" s="11">
        <v>0.6875</v>
      </c>
      <c r="C10" s="7">
        <v>17</v>
      </c>
      <c r="D10" s="7">
        <v>58</v>
      </c>
      <c r="E10" s="17">
        <f t="shared" si="0"/>
        <v>0.29310344827586204</v>
      </c>
      <c r="F10" s="92"/>
      <c r="G10" s="92"/>
      <c r="H10" s="92"/>
      <c r="I10" s="92"/>
      <c r="J10" s="92"/>
    </row>
    <row r="11" spans="1:10" ht="20.100000000000001" customHeight="1" x14ac:dyDescent="0.3">
      <c r="A11" s="6"/>
      <c r="B11" s="11">
        <v>0.70833333333333304</v>
      </c>
      <c r="C11" s="7">
        <v>15</v>
      </c>
      <c r="D11" s="7">
        <v>58</v>
      </c>
      <c r="E11" s="17">
        <f t="shared" si="0"/>
        <v>0.25862068965517243</v>
      </c>
      <c r="F11" s="92"/>
      <c r="G11" s="92"/>
      <c r="H11" s="92"/>
      <c r="I11" s="92"/>
      <c r="J11" s="92"/>
    </row>
    <row r="12" spans="1:10" ht="20.100000000000001" customHeight="1" x14ac:dyDescent="0.3">
      <c r="A12" s="6"/>
      <c r="B12" s="11">
        <v>0.72916666666666696</v>
      </c>
      <c r="C12" s="7">
        <v>12</v>
      </c>
      <c r="D12" s="7">
        <v>58</v>
      </c>
      <c r="E12" s="17">
        <f t="shared" si="0"/>
        <v>0.20689655172413793</v>
      </c>
      <c r="F12" s="92"/>
      <c r="G12" s="92"/>
      <c r="H12" s="92"/>
      <c r="I12" s="92"/>
      <c r="J12" s="92"/>
    </row>
    <row r="13" spans="1:10" ht="20.100000000000001" customHeight="1" x14ac:dyDescent="0.3">
      <c r="A13" s="6"/>
      <c r="B13" s="11">
        <v>0.75</v>
      </c>
      <c r="C13" s="7">
        <v>11</v>
      </c>
      <c r="D13" s="7">
        <v>58</v>
      </c>
      <c r="E13" s="17">
        <f t="shared" si="0"/>
        <v>0.18965517241379309</v>
      </c>
      <c r="F13" s="92"/>
      <c r="G13" s="92"/>
      <c r="H13" s="92"/>
      <c r="I13" s="92"/>
      <c r="J13" s="92"/>
    </row>
    <row r="14" spans="1:10" ht="20.100000000000001" customHeight="1" x14ac:dyDescent="0.3">
      <c r="A14" s="6"/>
      <c r="B14" s="11">
        <v>0.77083333333333404</v>
      </c>
      <c r="C14" s="7">
        <v>13</v>
      </c>
      <c r="D14" s="7">
        <v>58</v>
      </c>
      <c r="E14" s="17">
        <f t="shared" si="0"/>
        <v>0.22413793103448276</v>
      </c>
      <c r="F14" s="92"/>
      <c r="G14" s="92"/>
      <c r="H14" s="92"/>
      <c r="I14" s="92"/>
      <c r="J14" s="92"/>
    </row>
    <row r="15" spans="1:10" ht="20.100000000000001" customHeight="1" x14ac:dyDescent="0.3">
      <c r="A15" s="6"/>
      <c r="B15" s="11">
        <v>0.79166666666666696</v>
      </c>
      <c r="C15" s="7">
        <v>12</v>
      </c>
      <c r="D15" s="7">
        <v>58</v>
      </c>
      <c r="E15" s="17">
        <f t="shared" si="0"/>
        <v>0.20689655172413793</v>
      </c>
      <c r="F15" s="92"/>
      <c r="G15" s="92"/>
      <c r="H15" s="92"/>
      <c r="I15" s="92"/>
      <c r="J15" s="92"/>
    </row>
    <row r="16" spans="1:10" ht="20.100000000000001" customHeight="1" x14ac:dyDescent="0.3">
      <c r="A16" s="6"/>
      <c r="B16" s="11">
        <v>0.8125</v>
      </c>
      <c r="C16" s="7">
        <v>11</v>
      </c>
      <c r="D16" s="7">
        <v>58</v>
      </c>
      <c r="E16" s="17">
        <f t="shared" si="0"/>
        <v>0.18965517241379309</v>
      </c>
      <c r="F16" s="92"/>
      <c r="G16" s="92"/>
      <c r="H16" s="92"/>
      <c r="I16" s="92"/>
      <c r="J16" s="92"/>
    </row>
    <row r="17" spans="1:10" ht="20.100000000000001" customHeight="1" x14ac:dyDescent="0.3">
      <c r="A17" s="6"/>
      <c r="B17" s="11">
        <v>0.83333333333333404</v>
      </c>
      <c r="C17" s="7">
        <v>11</v>
      </c>
      <c r="D17" s="7">
        <v>58</v>
      </c>
      <c r="E17" s="17">
        <f t="shared" si="0"/>
        <v>0.18965517241379309</v>
      </c>
      <c r="F17" s="92"/>
      <c r="G17" s="92"/>
      <c r="H17" s="92"/>
      <c r="I17" s="92"/>
      <c r="J17" s="92"/>
    </row>
    <row r="18" spans="1:10" ht="20.100000000000001" customHeight="1" x14ac:dyDescent="0.3">
      <c r="A18" s="8">
        <v>45233</v>
      </c>
      <c r="B18" s="11">
        <v>0.66666666666666663</v>
      </c>
      <c r="C18" s="7">
        <v>17</v>
      </c>
      <c r="D18" s="7">
        <v>58</v>
      </c>
      <c r="E18" s="17">
        <f t="shared" si="0"/>
        <v>0.29310344827586204</v>
      </c>
      <c r="F18" s="92"/>
      <c r="G18" s="92"/>
      <c r="H18" s="92"/>
      <c r="I18" s="92"/>
      <c r="J18" s="92"/>
    </row>
    <row r="19" spans="1:10" ht="20.100000000000001" customHeight="1" x14ac:dyDescent="0.3">
      <c r="A19" s="6"/>
      <c r="B19" s="11">
        <v>0.6875</v>
      </c>
      <c r="C19" s="7">
        <v>15</v>
      </c>
      <c r="D19" s="7">
        <v>58</v>
      </c>
      <c r="E19" s="17">
        <f t="shared" si="0"/>
        <v>0.25862068965517243</v>
      </c>
      <c r="F19" s="92"/>
      <c r="G19" s="92"/>
      <c r="H19" s="92"/>
      <c r="I19" s="92"/>
      <c r="J19" s="92"/>
    </row>
    <row r="20" spans="1:10" ht="20.100000000000001" customHeight="1" x14ac:dyDescent="0.3">
      <c r="A20" s="6"/>
      <c r="B20" s="11">
        <v>0.70833333333333304</v>
      </c>
      <c r="C20" s="7">
        <v>17</v>
      </c>
      <c r="D20" s="7">
        <v>58</v>
      </c>
      <c r="E20" s="17">
        <f t="shared" si="0"/>
        <v>0.29310344827586204</v>
      </c>
      <c r="F20" s="92"/>
      <c r="G20" s="92"/>
      <c r="H20" s="92"/>
      <c r="I20" s="92"/>
      <c r="J20" s="92"/>
    </row>
    <row r="21" spans="1:10" ht="20.100000000000001" customHeight="1" x14ac:dyDescent="0.3">
      <c r="A21" s="6"/>
      <c r="B21" s="11">
        <v>0.72916666666666696</v>
      </c>
      <c r="C21" s="7">
        <v>23</v>
      </c>
      <c r="D21" s="7">
        <v>58</v>
      </c>
      <c r="E21" s="17">
        <f t="shared" si="0"/>
        <v>0.39655172413793105</v>
      </c>
      <c r="F21" s="92"/>
      <c r="G21" s="92"/>
      <c r="H21" s="92"/>
      <c r="I21" s="92"/>
      <c r="J21" s="92"/>
    </row>
    <row r="22" spans="1:10" ht="20.100000000000001" customHeight="1" x14ac:dyDescent="0.3">
      <c r="A22" s="6"/>
      <c r="B22" s="11">
        <v>0.75</v>
      </c>
      <c r="C22" s="7">
        <v>27</v>
      </c>
      <c r="D22" s="7">
        <v>58</v>
      </c>
      <c r="E22" s="17">
        <f t="shared" si="0"/>
        <v>0.46551724137931033</v>
      </c>
      <c r="F22" s="92"/>
      <c r="G22" s="92"/>
      <c r="H22" s="92"/>
      <c r="I22" s="92"/>
      <c r="J22" s="92"/>
    </row>
    <row r="23" spans="1:10" ht="20.100000000000001" customHeight="1" x14ac:dyDescent="0.3">
      <c r="A23" s="6"/>
      <c r="B23" s="11">
        <v>0.77083333333333404</v>
      </c>
      <c r="C23" s="7">
        <v>30</v>
      </c>
      <c r="D23" s="7">
        <v>58</v>
      </c>
      <c r="E23" s="17">
        <f t="shared" si="0"/>
        <v>0.51724137931034486</v>
      </c>
      <c r="F23" s="92"/>
      <c r="G23" s="92"/>
      <c r="H23" s="92"/>
      <c r="I23" s="92"/>
      <c r="J23" s="92"/>
    </row>
    <row r="24" spans="1:10" ht="20.100000000000001" customHeight="1" x14ac:dyDescent="0.3">
      <c r="A24" s="6"/>
      <c r="B24" s="11">
        <v>0.79166666666666696</v>
      </c>
      <c r="C24" s="7">
        <v>29</v>
      </c>
      <c r="D24" s="7">
        <v>58</v>
      </c>
      <c r="E24" s="17">
        <f t="shared" si="0"/>
        <v>0.5</v>
      </c>
      <c r="F24" s="92"/>
      <c r="G24" s="92"/>
      <c r="H24" s="92"/>
      <c r="I24" s="92"/>
      <c r="J24" s="92"/>
    </row>
    <row r="25" spans="1:10" ht="20.100000000000001" customHeight="1" x14ac:dyDescent="0.3">
      <c r="A25" s="6"/>
      <c r="B25" s="11">
        <v>0.812500000000001</v>
      </c>
      <c r="C25" s="7">
        <v>32</v>
      </c>
      <c r="D25" s="7">
        <v>58</v>
      </c>
      <c r="E25" s="17">
        <f t="shared" si="0"/>
        <v>0.55172413793103448</v>
      </c>
      <c r="F25" s="92"/>
      <c r="G25" s="92"/>
      <c r="H25" s="92"/>
      <c r="I25" s="92"/>
      <c r="J25" s="92"/>
    </row>
    <row r="26" spans="1:10" ht="20.100000000000001" customHeight="1" x14ac:dyDescent="0.3">
      <c r="A26" s="6"/>
      <c r="B26" s="11">
        <v>0.83333333333333404</v>
      </c>
      <c r="C26" s="7">
        <v>21</v>
      </c>
      <c r="D26" s="7">
        <v>58</v>
      </c>
      <c r="E26" s="17">
        <f t="shared" si="0"/>
        <v>0.36206896551724138</v>
      </c>
      <c r="F26" s="92"/>
      <c r="G26" s="92"/>
      <c r="H26" s="92"/>
      <c r="I26" s="92"/>
      <c r="J26" s="92"/>
    </row>
    <row r="27" spans="1:10" ht="20.100000000000001" customHeight="1" x14ac:dyDescent="0.3">
      <c r="A27" s="6"/>
      <c r="B27" s="7"/>
      <c r="C27" s="7"/>
      <c r="D27" s="7"/>
      <c r="E27" s="7"/>
      <c r="F27" s="92"/>
      <c r="G27" s="92"/>
      <c r="H27" s="92"/>
      <c r="I27" s="92"/>
      <c r="J27" s="92"/>
    </row>
    <row r="28" spans="1:10" ht="20.100000000000001" customHeight="1" x14ac:dyDescent="0.3">
      <c r="A28" s="6"/>
      <c r="B28" s="4" t="s">
        <v>80</v>
      </c>
      <c r="C28" s="7">
        <f>MAX(C7:C26)</f>
        <v>32</v>
      </c>
      <c r="D28" s="4" t="s">
        <v>80</v>
      </c>
      <c r="E28" s="22">
        <f>MAX(E7:E26)</f>
        <v>0.55172413793103448</v>
      </c>
      <c r="F28" s="92"/>
      <c r="G28" s="92"/>
      <c r="H28" s="92"/>
      <c r="I28" s="92"/>
      <c r="J28" s="92"/>
    </row>
    <row r="29" spans="1:10" ht="20.100000000000001" customHeight="1" x14ac:dyDescent="0.3">
      <c r="A29" s="6"/>
      <c r="B29" s="4" t="s">
        <v>81</v>
      </c>
      <c r="C29" s="7">
        <f>MIN(C7:C26)</f>
        <v>11</v>
      </c>
      <c r="D29" s="4" t="s">
        <v>81</v>
      </c>
      <c r="E29" s="22">
        <f>MIN(E7:E26)</f>
        <v>0.18965517241379309</v>
      </c>
      <c r="F29" s="92"/>
      <c r="G29" s="92"/>
      <c r="H29" s="92"/>
      <c r="I29" s="92"/>
      <c r="J29" s="92"/>
    </row>
    <row r="30" spans="1:10" ht="20.100000000000001" customHeight="1" x14ac:dyDescent="0.3">
      <c r="A30" s="6"/>
      <c r="B30" s="4" t="s">
        <v>82</v>
      </c>
      <c r="C30" s="7">
        <f>AVERAGE(C7:C26)</f>
        <v>18.899999999999999</v>
      </c>
      <c r="D30" s="4" t="s">
        <v>82</v>
      </c>
      <c r="E30" s="22">
        <f>AVERAGE(E7:E26)</f>
        <v>0.32586206896551728</v>
      </c>
      <c r="F30" s="92"/>
      <c r="G30" s="92"/>
      <c r="H30" s="92"/>
      <c r="I30" s="92"/>
      <c r="J30" s="92"/>
    </row>
    <row r="31" spans="1:10" ht="20.100000000000001" customHeight="1" x14ac:dyDescent="0.3">
      <c r="A31" s="6"/>
      <c r="B31" s="7"/>
      <c r="C31" s="7"/>
      <c r="D31" s="7"/>
      <c r="E31" s="7"/>
      <c r="F31" s="92"/>
      <c r="G31" s="92"/>
      <c r="H31" s="92"/>
      <c r="I31" s="92"/>
      <c r="J31" s="92"/>
    </row>
    <row r="32" spans="1:10" ht="20.100000000000001" customHeight="1" x14ac:dyDescent="0.3">
      <c r="A32" s="6"/>
      <c r="B32" s="7"/>
      <c r="C32" s="7"/>
      <c r="D32" s="7"/>
      <c r="E32" s="7"/>
      <c r="F32" s="92"/>
      <c r="G32" s="92"/>
      <c r="H32" s="92"/>
      <c r="I32" s="92"/>
      <c r="J32" s="92"/>
    </row>
  </sheetData>
  <mergeCells count="27">
    <mergeCell ref="F31:J31"/>
    <mergeCell ref="F32:J32"/>
    <mergeCell ref="F29:J29"/>
    <mergeCell ref="F26:J26"/>
    <mergeCell ref="F27:J27"/>
    <mergeCell ref="F28:J28"/>
    <mergeCell ref="F19:J19"/>
    <mergeCell ref="F20:J20"/>
    <mergeCell ref="F21:J21"/>
    <mergeCell ref="F22:J22"/>
    <mergeCell ref="F30:J30"/>
    <mergeCell ref="F23:J23"/>
    <mergeCell ref="F24:J24"/>
    <mergeCell ref="F25:J25"/>
    <mergeCell ref="F18:J18"/>
    <mergeCell ref="F17:J17"/>
    <mergeCell ref="F6:J6"/>
    <mergeCell ref="F7:J7"/>
    <mergeCell ref="F8:J8"/>
    <mergeCell ref="F9:J9"/>
    <mergeCell ref="F10:J10"/>
    <mergeCell ref="F11:J11"/>
    <mergeCell ref="F12:J12"/>
    <mergeCell ref="F13:J13"/>
    <mergeCell ref="F14:J14"/>
    <mergeCell ref="F15:J15"/>
    <mergeCell ref="F16:J16"/>
  </mergeCells>
  <printOptions horizontalCentered="1"/>
  <pageMargins left="0.5" right="0.5" top="1" bottom="0.75" header="0.3" footer="0.3"/>
  <pageSetup orientation="landscape" r:id="rId1"/>
  <headerFooter>
    <oddHeader>&amp;CSpenard Corridor Parking Study
Parking Usage Data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3"/>
  <sheetViews>
    <sheetView zoomScaleNormal="100" zoomScaleSheetLayoutView="100" workbookViewId="0">
      <selection activeCell="G35" sqref="G35"/>
    </sheetView>
  </sheetViews>
  <sheetFormatPr defaultColWidth="11.6640625" defaultRowHeight="20.100000000000001" customHeight="1" x14ac:dyDescent="0.3"/>
  <cols>
    <col min="1" max="1" width="11.6640625" style="2"/>
    <col min="2" max="16384" width="11.6640625" style="1"/>
  </cols>
  <sheetData>
    <row r="1" spans="1:10" ht="20.100000000000001" customHeight="1" x14ac:dyDescent="0.3">
      <c r="A1" s="3" t="s">
        <v>0</v>
      </c>
      <c r="C1" s="1" t="s">
        <v>22</v>
      </c>
    </row>
    <row r="2" spans="1:10" ht="20.100000000000001" customHeight="1" x14ac:dyDescent="0.3">
      <c r="A2" s="3" t="s">
        <v>3</v>
      </c>
      <c r="C2" s="1" t="s">
        <v>10</v>
      </c>
    </row>
    <row r="3" spans="1:10" ht="20.100000000000001" customHeight="1" x14ac:dyDescent="0.3">
      <c r="A3" s="3" t="s">
        <v>4</v>
      </c>
      <c r="C3" s="1" t="s">
        <v>11</v>
      </c>
    </row>
    <row r="5" spans="1:10" ht="46.8" x14ac:dyDescent="0.3">
      <c r="A5" s="4" t="s">
        <v>6</v>
      </c>
      <c r="B5" s="4" t="s">
        <v>7</v>
      </c>
      <c r="C5" s="5" t="s">
        <v>8</v>
      </c>
      <c r="D5" s="5" t="s">
        <v>77</v>
      </c>
      <c r="E5" s="5" t="s">
        <v>78</v>
      </c>
      <c r="F5" s="92" t="s">
        <v>1</v>
      </c>
      <c r="G5" s="92"/>
      <c r="H5" s="92"/>
      <c r="I5" s="92"/>
      <c r="J5" s="92"/>
    </row>
    <row r="6" spans="1:10" ht="20.100000000000001" customHeight="1" x14ac:dyDescent="0.3">
      <c r="A6" s="8">
        <v>45230</v>
      </c>
      <c r="B6" s="11">
        <v>0.41666666666666669</v>
      </c>
      <c r="C6" s="7">
        <v>87</v>
      </c>
      <c r="D6" s="7">
        <v>200</v>
      </c>
      <c r="E6" s="17">
        <f>C6/D6</f>
        <v>0.435</v>
      </c>
      <c r="F6" s="92" t="s">
        <v>74</v>
      </c>
      <c r="G6" s="92"/>
      <c r="H6" s="92"/>
      <c r="I6" s="92"/>
      <c r="J6" s="92"/>
    </row>
    <row r="7" spans="1:10" ht="20.100000000000001" customHeight="1" x14ac:dyDescent="0.3">
      <c r="A7" s="6"/>
      <c r="B7" s="11">
        <v>0.58333333333333337</v>
      </c>
      <c r="C7" s="7">
        <v>88</v>
      </c>
      <c r="D7" s="7">
        <v>200</v>
      </c>
      <c r="E7" s="17">
        <f t="shared" ref="E7:E9" si="0">C7/D7</f>
        <v>0.44</v>
      </c>
      <c r="F7" s="92"/>
      <c r="G7" s="92"/>
      <c r="H7" s="92"/>
      <c r="I7" s="92"/>
      <c r="J7" s="92"/>
    </row>
    <row r="8" spans="1:10" ht="20.100000000000001" customHeight="1" x14ac:dyDescent="0.3">
      <c r="A8" s="8">
        <v>45232</v>
      </c>
      <c r="B8" s="11">
        <v>0.41666666666666669</v>
      </c>
      <c r="C8" s="7">
        <v>84</v>
      </c>
      <c r="D8" s="7">
        <v>200</v>
      </c>
      <c r="E8" s="17">
        <f t="shared" si="0"/>
        <v>0.42</v>
      </c>
      <c r="F8" s="92"/>
      <c r="G8" s="92"/>
      <c r="H8" s="92"/>
      <c r="I8" s="92"/>
      <c r="J8" s="92"/>
    </row>
    <row r="9" spans="1:10" ht="20.100000000000001" customHeight="1" x14ac:dyDescent="0.3">
      <c r="A9" s="6"/>
      <c r="B9" s="11">
        <v>0.58333333333333337</v>
      </c>
      <c r="C9" s="7">
        <v>86</v>
      </c>
      <c r="D9" s="7">
        <v>200</v>
      </c>
      <c r="E9" s="17">
        <f t="shared" si="0"/>
        <v>0.43</v>
      </c>
      <c r="F9" s="92"/>
      <c r="G9" s="92"/>
      <c r="H9" s="92"/>
      <c r="I9" s="92"/>
      <c r="J9" s="92"/>
    </row>
    <row r="10" spans="1:10" ht="20.100000000000001" customHeight="1" x14ac:dyDescent="0.3">
      <c r="A10" s="6"/>
      <c r="B10" s="7"/>
      <c r="C10" s="7"/>
      <c r="D10" s="7"/>
      <c r="E10" s="7"/>
      <c r="F10" s="92"/>
      <c r="G10" s="92"/>
      <c r="H10" s="92"/>
      <c r="I10" s="92"/>
      <c r="J10" s="92"/>
    </row>
    <row r="11" spans="1:10" ht="20.100000000000001" customHeight="1" x14ac:dyDescent="0.3">
      <c r="A11" s="6"/>
      <c r="B11" s="49" t="s">
        <v>80</v>
      </c>
      <c r="C11" s="55">
        <f>MAX(C6:C9)</f>
        <v>88</v>
      </c>
      <c r="D11" s="4" t="s">
        <v>80</v>
      </c>
      <c r="E11" s="22">
        <f>MAX(E6:E9)</f>
        <v>0.44</v>
      </c>
      <c r="F11" s="92"/>
      <c r="G11" s="92"/>
      <c r="H11" s="92"/>
      <c r="I11" s="92"/>
      <c r="J11" s="92"/>
    </row>
    <row r="12" spans="1:10" ht="20.100000000000001" customHeight="1" x14ac:dyDescent="0.3">
      <c r="A12" s="6"/>
      <c r="B12" s="49" t="s">
        <v>81</v>
      </c>
      <c r="C12" s="55">
        <f>MIN(C6:C9)</f>
        <v>84</v>
      </c>
      <c r="D12" s="4" t="s">
        <v>81</v>
      </c>
      <c r="E12" s="22">
        <f>MIN(E6:E9)</f>
        <v>0.42</v>
      </c>
      <c r="F12" s="92"/>
      <c r="G12" s="92"/>
      <c r="H12" s="92"/>
      <c r="I12" s="92"/>
      <c r="J12" s="92"/>
    </row>
    <row r="13" spans="1:10" ht="20.100000000000001" customHeight="1" x14ac:dyDescent="0.3">
      <c r="A13" s="6"/>
      <c r="B13" s="49" t="s">
        <v>82</v>
      </c>
      <c r="C13" s="55">
        <f>AVERAGE(C6:C9)</f>
        <v>86.25</v>
      </c>
      <c r="D13" s="4" t="s">
        <v>82</v>
      </c>
      <c r="E13" s="22">
        <f>AVERAGE(E6:E9)</f>
        <v>0.43124999999999997</v>
      </c>
      <c r="F13" s="92"/>
      <c r="G13" s="92"/>
      <c r="H13" s="92"/>
      <c r="I13" s="92"/>
      <c r="J13" s="92"/>
    </row>
    <row r="14" spans="1:10" ht="20.100000000000001" customHeight="1" x14ac:dyDescent="0.3">
      <c r="A14" s="6"/>
      <c r="B14" s="7"/>
      <c r="C14" s="7"/>
      <c r="D14" s="7"/>
      <c r="E14" s="7"/>
      <c r="F14" s="92"/>
      <c r="G14" s="92"/>
      <c r="H14" s="92"/>
      <c r="I14" s="92"/>
      <c r="J14" s="92"/>
    </row>
    <row r="15" spans="1:10" ht="20.100000000000001" customHeight="1" x14ac:dyDescent="0.3">
      <c r="A15" s="6"/>
      <c r="B15" s="7"/>
      <c r="C15" s="7"/>
      <c r="D15" s="7"/>
      <c r="E15" s="7"/>
      <c r="F15" s="92"/>
      <c r="G15" s="92"/>
      <c r="H15" s="92"/>
      <c r="I15" s="92"/>
      <c r="J15" s="92"/>
    </row>
    <row r="16" spans="1:10" ht="20.100000000000001" customHeight="1" x14ac:dyDescent="0.3">
      <c r="A16" s="6"/>
      <c r="B16" s="7"/>
      <c r="C16" s="7"/>
      <c r="D16" s="7"/>
      <c r="E16" s="7"/>
      <c r="F16" s="92"/>
      <c r="G16" s="92"/>
      <c r="H16" s="92"/>
      <c r="I16" s="92"/>
      <c r="J16" s="92"/>
    </row>
    <row r="17" spans="1:10" ht="20.100000000000001" customHeight="1" x14ac:dyDescent="0.3">
      <c r="A17" s="6"/>
      <c r="B17" s="7"/>
      <c r="C17" s="7"/>
      <c r="D17" s="7"/>
      <c r="E17" s="7"/>
      <c r="F17" s="92"/>
      <c r="G17" s="92"/>
      <c r="H17" s="92"/>
      <c r="I17" s="92"/>
      <c r="J17" s="92"/>
    </row>
    <row r="18" spans="1:10" ht="20.100000000000001" customHeight="1" x14ac:dyDescent="0.3">
      <c r="A18" s="6"/>
      <c r="B18" s="7"/>
      <c r="C18" s="7"/>
      <c r="D18" s="7"/>
      <c r="E18" s="7"/>
      <c r="F18" s="92"/>
      <c r="G18" s="92"/>
      <c r="H18" s="92"/>
      <c r="I18" s="92"/>
      <c r="J18" s="92"/>
    </row>
    <row r="19" spans="1:10" ht="20.100000000000001" customHeight="1" x14ac:dyDescent="0.3">
      <c r="A19" s="6"/>
      <c r="B19" s="7"/>
      <c r="C19" s="7"/>
      <c r="D19" s="7"/>
      <c r="E19" s="7"/>
      <c r="F19" s="92"/>
      <c r="G19" s="92"/>
      <c r="H19" s="92"/>
      <c r="I19" s="92"/>
      <c r="J19" s="92"/>
    </row>
    <row r="20" spans="1:10" ht="20.100000000000001" customHeight="1" x14ac:dyDescent="0.3">
      <c r="A20" s="6"/>
      <c r="B20" s="7"/>
      <c r="C20" s="7"/>
      <c r="D20" s="7"/>
      <c r="E20" s="7"/>
      <c r="F20" s="92"/>
      <c r="G20" s="92"/>
      <c r="H20" s="92"/>
      <c r="I20" s="92"/>
      <c r="J20" s="92"/>
    </row>
    <row r="21" spans="1:10" ht="20.100000000000001" customHeight="1" x14ac:dyDescent="0.3">
      <c r="A21" s="6"/>
      <c r="B21" s="7"/>
      <c r="C21" s="7"/>
      <c r="D21" s="7"/>
      <c r="E21" s="7"/>
      <c r="F21" s="92"/>
      <c r="G21" s="92"/>
      <c r="H21" s="92"/>
      <c r="I21" s="92"/>
      <c r="J21" s="92"/>
    </row>
    <row r="22" spans="1:10" ht="20.100000000000001" customHeight="1" x14ac:dyDescent="0.3">
      <c r="A22" s="6"/>
      <c r="B22" s="7"/>
      <c r="C22" s="7"/>
      <c r="D22" s="7"/>
      <c r="E22" s="7"/>
      <c r="F22" s="92"/>
      <c r="G22" s="92"/>
      <c r="H22" s="92"/>
      <c r="I22" s="92"/>
      <c r="J22" s="92"/>
    </row>
    <row r="23" spans="1:10" ht="20.100000000000001" customHeight="1" x14ac:dyDescent="0.3">
      <c r="A23" s="6"/>
      <c r="B23" s="7"/>
      <c r="C23" s="7"/>
      <c r="D23" s="7"/>
      <c r="E23" s="7"/>
      <c r="F23" s="92"/>
      <c r="G23" s="92"/>
      <c r="H23" s="92"/>
      <c r="I23" s="92"/>
      <c r="J23" s="92"/>
    </row>
  </sheetData>
  <mergeCells count="19">
    <mergeCell ref="F19:J19"/>
    <mergeCell ref="F20:J20"/>
    <mergeCell ref="F21:J21"/>
    <mergeCell ref="F22:J22"/>
    <mergeCell ref="F23:J23"/>
    <mergeCell ref="F17:J17"/>
    <mergeCell ref="F18:J18"/>
    <mergeCell ref="F16:J16"/>
    <mergeCell ref="F5:J5"/>
    <mergeCell ref="F6:J6"/>
    <mergeCell ref="F7:J7"/>
    <mergeCell ref="F8:J8"/>
    <mergeCell ref="F9:J9"/>
    <mergeCell ref="F10:J10"/>
    <mergeCell ref="F11:J11"/>
    <mergeCell ref="F12:J12"/>
    <mergeCell ref="F13:J13"/>
    <mergeCell ref="F14:J14"/>
    <mergeCell ref="F15:J15"/>
  </mergeCells>
  <printOptions horizontalCentered="1"/>
  <pageMargins left="0.5" right="0.5" top="1" bottom="0.75" header="0.3" footer="0.3"/>
  <pageSetup orientation="landscape" r:id="rId1"/>
  <headerFooter>
    <oddHeader>&amp;CSpenard Corridor Parking Study
Parking Usage Data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2"/>
  <sheetViews>
    <sheetView zoomScaleNormal="100" zoomScaleSheetLayoutView="100" workbookViewId="0">
      <selection activeCell="B11" sqref="B11:C13"/>
    </sheetView>
  </sheetViews>
  <sheetFormatPr defaultColWidth="11.6640625" defaultRowHeight="20.100000000000001" customHeight="1" x14ac:dyDescent="0.3"/>
  <cols>
    <col min="1" max="1" width="11.6640625" style="2"/>
    <col min="2" max="2" width="12.6640625" style="1" bestFit="1" customWidth="1"/>
    <col min="3" max="5" width="11.6640625" style="1"/>
    <col min="6" max="6" width="65.6640625" style="1" customWidth="1"/>
    <col min="7" max="16384" width="11.6640625" style="1"/>
  </cols>
  <sheetData>
    <row r="1" spans="1:6" ht="20.100000000000001" customHeight="1" x14ac:dyDescent="0.3">
      <c r="A1" s="3" t="s">
        <v>0</v>
      </c>
      <c r="C1" s="1" t="s">
        <v>23</v>
      </c>
    </row>
    <row r="2" spans="1:6" ht="20.100000000000001" customHeight="1" x14ac:dyDescent="0.3">
      <c r="A2" s="3" t="s">
        <v>3</v>
      </c>
      <c r="C2" s="1" t="s">
        <v>10</v>
      </c>
    </row>
    <row r="3" spans="1:6" ht="20.100000000000001" customHeight="1" x14ac:dyDescent="0.3">
      <c r="A3" s="3" t="s">
        <v>4</v>
      </c>
      <c r="C3" s="1" t="s">
        <v>24</v>
      </c>
    </row>
    <row r="5" spans="1:6" ht="46.8" x14ac:dyDescent="0.3">
      <c r="A5" s="4" t="s">
        <v>6</v>
      </c>
      <c r="B5" s="4" t="s">
        <v>7</v>
      </c>
      <c r="C5" s="5" t="s">
        <v>8</v>
      </c>
      <c r="D5" s="5" t="s">
        <v>77</v>
      </c>
      <c r="E5" s="5" t="s">
        <v>78</v>
      </c>
      <c r="F5" s="7" t="s">
        <v>1</v>
      </c>
    </row>
    <row r="6" spans="1:6" ht="40.35" customHeight="1" x14ac:dyDescent="0.3">
      <c r="A6" s="8">
        <v>45224</v>
      </c>
      <c r="B6" s="10">
        <v>0.70833333333333337</v>
      </c>
      <c r="C6" s="7">
        <v>12</v>
      </c>
      <c r="D6" s="16">
        <v>17</v>
      </c>
      <c r="E6" s="18">
        <f>C6/D6</f>
        <v>0.70588235294117652</v>
      </c>
      <c r="F6" s="15" t="s">
        <v>302</v>
      </c>
    </row>
    <row r="7" spans="1:6" ht="20.100000000000001" customHeight="1" x14ac:dyDescent="0.3">
      <c r="A7" s="6"/>
      <c r="B7" s="9">
        <v>0.70833333333333337</v>
      </c>
      <c r="C7" s="7">
        <v>14</v>
      </c>
      <c r="D7" s="16">
        <v>17</v>
      </c>
      <c r="E7" s="18">
        <f t="shared" ref="E7:E9" si="0">C7/D7</f>
        <v>0.82352941176470584</v>
      </c>
      <c r="F7" s="7" t="s">
        <v>35</v>
      </c>
    </row>
    <row r="8" spans="1:6" ht="20.100000000000001" customHeight="1" x14ac:dyDescent="0.3">
      <c r="A8" s="8">
        <v>45230</v>
      </c>
      <c r="B8" s="9">
        <v>0.41666666666666669</v>
      </c>
      <c r="C8" s="7">
        <v>12</v>
      </c>
      <c r="D8" s="16">
        <v>17</v>
      </c>
      <c r="E8" s="18">
        <f t="shared" si="0"/>
        <v>0.70588235294117652</v>
      </c>
      <c r="F8" s="7"/>
    </row>
    <row r="9" spans="1:6" ht="20.100000000000001" customHeight="1" x14ac:dyDescent="0.3">
      <c r="A9" s="8">
        <v>45232</v>
      </c>
      <c r="B9" s="9">
        <v>0.41666666666666669</v>
      </c>
      <c r="C9" s="7">
        <v>12</v>
      </c>
      <c r="D9" s="16">
        <v>17</v>
      </c>
      <c r="E9" s="18">
        <f t="shared" si="0"/>
        <v>0.70588235294117652</v>
      </c>
      <c r="F9" s="7"/>
    </row>
    <row r="10" spans="1:6" ht="20.100000000000001" customHeight="1" x14ac:dyDescent="0.3">
      <c r="A10" s="6"/>
      <c r="B10" s="7"/>
      <c r="C10" s="7"/>
      <c r="D10" s="7"/>
      <c r="E10" s="7"/>
      <c r="F10" s="7"/>
    </row>
    <row r="11" spans="1:6" ht="20.100000000000001" customHeight="1" x14ac:dyDescent="0.3">
      <c r="A11" s="6"/>
      <c r="B11" s="59" t="s">
        <v>80</v>
      </c>
      <c r="C11" s="60">
        <f>MAX(C6:C9)</f>
        <v>14</v>
      </c>
      <c r="D11" s="4" t="s">
        <v>80</v>
      </c>
      <c r="E11" s="22">
        <f>MAX(E6:E9)</f>
        <v>0.82352941176470584</v>
      </c>
      <c r="F11" s="7"/>
    </row>
    <row r="12" spans="1:6" ht="20.100000000000001" customHeight="1" x14ac:dyDescent="0.3">
      <c r="A12" s="6"/>
      <c r="B12" s="59" t="s">
        <v>81</v>
      </c>
      <c r="C12" s="60">
        <f>MIN(C6:C9)</f>
        <v>12</v>
      </c>
      <c r="D12" s="4" t="s">
        <v>81</v>
      </c>
      <c r="E12" s="22">
        <f>MIN(E6:E9)</f>
        <v>0.70588235294117652</v>
      </c>
      <c r="F12" s="7"/>
    </row>
    <row r="13" spans="1:6" ht="20.100000000000001" customHeight="1" x14ac:dyDescent="0.3">
      <c r="A13" s="6"/>
      <c r="B13" s="59" t="s">
        <v>82</v>
      </c>
      <c r="C13" s="60">
        <f>AVERAGE(C6:C9)</f>
        <v>12.5</v>
      </c>
      <c r="D13" s="4" t="s">
        <v>82</v>
      </c>
      <c r="E13" s="22">
        <f>AVERAGE(E6:E9)</f>
        <v>0.73529411764705888</v>
      </c>
      <c r="F13" s="7"/>
    </row>
    <row r="14" spans="1:6" ht="20.100000000000001" customHeight="1" x14ac:dyDescent="0.3">
      <c r="A14" s="6"/>
      <c r="B14" s="7"/>
      <c r="C14" s="7"/>
      <c r="D14" s="7"/>
      <c r="E14" s="7"/>
      <c r="F14" s="7"/>
    </row>
    <row r="15" spans="1:6" ht="20.100000000000001" customHeight="1" x14ac:dyDescent="0.3">
      <c r="A15" s="6"/>
      <c r="B15" s="7"/>
      <c r="C15" s="7"/>
      <c r="D15" s="7"/>
      <c r="E15" s="7"/>
      <c r="F15" s="7"/>
    </row>
    <row r="16" spans="1:6" ht="20.100000000000001" customHeight="1" x14ac:dyDescent="0.3">
      <c r="A16" s="6"/>
      <c r="B16" s="7"/>
      <c r="C16" s="7"/>
      <c r="D16" s="7"/>
      <c r="E16" s="7"/>
      <c r="F16" s="7"/>
    </row>
    <row r="17" spans="1:6" ht="20.100000000000001" customHeight="1" x14ac:dyDescent="0.3">
      <c r="A17" s="6"/>
      <c r="B17" s="7"/>
      <c r="C17" s="7"/>
      <c r="D17" s="7"/>
      <c r="E17" s="7"/>
      <c r="F17" s="7"/>
    </row>
    <row r="18" spans="1:6" ht="20.100000000000001" customHeight="1" x14ac:dyDescent="0.3">
      <c r="A18" s="6"/>
      <c r="B18" s="7"/>
      <c r="C18" s="7"/>
      <c r="D18" s="7"/>
      <c r="E18" s="7"/>
      <c r="F18" s="7"/>
    </row>
    <row r="19" spans="1:6" ht="20.100000000000001" customHeight="1" x14ac:dyDescent="0.3">
      <c r="A19" s="6"/>
      <c r="B19" s="7"/>
      <c r="C19" s="7"/>
      <c r="D19" s="7"/>
      <c r="E19" s="7"/>
      <c r="F19" s="7"/>
    </row>
    <row r="20" spans="1:6" ht="20.100000000000001" customHeight="1" x14ac:dyDescent="0.3">
      <c r="A20" s="6"/>
      <c r="B20" s="7"/>
      <c r="C20" s="7"/>
      <c r="D20" s="7"/>
      <c r="E20" s="7"/>
      <c r="F20" s="7"/>
    </row>
    <row r="21" spans="1:6" ht="20.100000000000001" customHeight="1" x14ac:dyDescent="0.3">
      <c r="A21" s="6"/>
      <c r="B21" s="7"/>
      <c r="C21" s="7"/>
      <c r="D21" s="7"/>
      <c r="E21" s="7"/>
      <c r="F21" s="7"/>
    </row>
    <row r="22" spans="1:6" ht="20.100000000000001" customHeight="1" x14ac:dyDescent="0.3">
      <c r="A22" s="6"/>
      <c r="B22" s="7"/>
      <c r="C22" s="7"/>
      <c r="D22" s="7"/>
      <c r="E22" s="7"/>
      <c r="F22" s="7"/>
    </row>
  </sheetData>
  <printOptions horizontalCentered="1"/>
  <pageMargins left="0.5" right="0.5" top="1" bottom="0.75" header="0.3" footer="0.3"/>
  <pageSetup orientation="landscape" r:id="rId1"/>
  <headerFooter>
    <oddHeader>&amp;CSpenard Corridor Parking Study
Parking Usage Data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36"/>
  <sheetViews>
    <sheetView zoomScaleNormal="100" zoomScaleSheetLayoutView="100" workbookViewId="0">
      <selection activeCell="C36" sqref="C36"/>
    </sheetView>
  </sheetViews>
  <sheetFormatPr defaultColWidth="11.6640625" defaultRowHeight="20.100000000000001" customHeight="1" x14ac:dyDescent="0.3"/>
  <cols>
    <col min="1" max="1" width="11.6640625" style="2"/>
    <col min="2" max="16384" width="11.6640625" style="1"/>
  </cols>
  <sheetData>
    <row r="1" spans="1:10" ht="20.100000000000001" customHeight="1" x14ac:dyDescent="0.3">
      <c r="A1" s="3" t="s">
        <v>0</v>
      </c>
      <c r="C1" s="1" t="s">
        <v>25</v>
      </c>
    </row>
    <row r="2" spans="1:10" ht="20.100000000000001" customHeight="1" x14ac:dyDescent="0.3">
      <c r="A2" s="3" t="s">
        <v>3</v>
      </c>
      <c r="C2" s="1" t="s">
        <v>20</v>
      </c>
    </row>
    <row r="3" spans="1:10" ht="20.100000000000001" customHeight="1" x14ac:dyDescent="0.3">
      <c r="A3" s="3" t="s">
        <v>4</v>
      </c>
      <c r="C3" s="1" t="s">
        <v>26</v>
      </c>
    </row>
    <row r="5" spans="1:10" ht="46.8" x14ac:dyDescent="0.3">
      <c r="A5" s="4" t="s">
        <v>6</v>
      </c>
      <c r="B5" s="4" t="s">
        <v>7</v>
      </c>
      <c r="C5" s="5" t="s">
        <v>8</v>
      </c>
      <c r="D5" s="5" t="s">
        <v>77</v>
      </c>
      <c r="E5" s="5" t="s">
        <v>78</v>
      </c>
      <c r="F5" s="92" t="s">
        <v>1</v>
      </c>
      <c r="G5" s="92"/>
      <c r="H5" s="92"/>
      <c r="I5" s="92"/>
      <c r="J5" s="92"/>
    </row>
    <row r="6" spans="1:10" ht="20.100000000000001" customHeight="1" x14ac:dyDescent="0.3">
      <c r="A6" s="8">
        <v>45227</v>
      </c>
      <c r="B6" s="11">
        <v>0.625</v>
      </c>
      <c r="C6" s="7">
        <v>14</v>
      </c>
      <c r="D6" s="7">
        <v>16</v>
      </c>
      <c r="E6" s="17">
        <f>C6/D6</f>
        <v>0.875</v>
      </c>
      <c r="F6" s="92"/>
      <c r="G6" s="92"/>
      <c r="H6" s="92"/>
      <c r="I6" s="92"/>
      <c r="J6" s="92"/>
    </row>
    <row r="7" spans="1:10" ht="20.100000000000001" customHeight="1" x14ac:dyDescent="0.3">
      <c r="A7" s="6"/>
      <c r="B7" s="11">
        <v>0.63541666666666663</v>
      </c>
      <c r="C7" s="7">
        <v>13</v>
      </c>
      <c r="D7" s="7">
        <v>16</v>
      </c>
      <c r="E7" s="17">
        <f t="shared" ref="E7:E31" si="0">C7/D7</f>
        <v>0.8125</v>
      </c>
      <c r="F7" s="92"/>
      <c r="G7" s="92"/>
      <c r="H7" s="92"/>
      <c r="I7" s="92"/>
      <c r="J7" s="92"/>
    </row>
    <row r="8" spans="1:10" ht="20.100000000000001" customHeight="1" x14ac:dyDescent="0.3">
      <c r="A8" s="6"/>
      <c r="B8" s="11">
        <v>0.64583333333333304</v>
      </c>
      <c r="C8" s="7">
        <v>21</v>
      </c>
      <c r="D8" s="7">
        <v>16</v>
      </c>
      <c r="E8" s="17">
        <f t="shared" si="0"/>
        <v>1.3125</v>
      </c>
      <c r="F8" s="92" t="s">
        <v>69</v>
      </c>
      <c r="G8" s="92"/>
      <c r="H8" s="92"/>
      <c r="I8" s="92"/>
      <c r="J8" s="92"/>
    </row>
    <row r="9" spans="1:10" ht="20.100000000000001" customHeight="1" x14ac:dyDescent="0.3">
      <c r="A9" s="6"/>
      <c r="B9" s="11">
        <v>0.65625</v>
      </c>
      <c r="C9" s="7">
        <v>21</v>
      </c>
      <c r="D9" s="7">
        <v>16</v>
      </c>
      <c r="E9" s="17">
        <f t="shared" si="0"/>
        <v>1.3125</v>
      </c>
      <c r="F9" s="92"/>
      <c r="G9" s="92"/>
      <c r="H9" s="92"/>
      <c r="I9" s="92"/>
      <c r="J9" s="92"/>
    </row>
    <row r="10" spans="1:10" ht="20.100000000000001" customHeight="1" x14ac:dyDescent="0.3">
      <c r="A10" s="6"/>
      <c r="B10" s="11">
        <v>0.66666666666666696</v>
      </c>
      <c r="C10" s="7">
        <v>18</v>
      </c>
      <c r="D10" s="7">
        <v>16</v>
      </c>
      <c r="E10" s="17">
        <f t="shared" si="0"/>
        <v>1.125</v>
      </c>
      <c r="F10" s="92"/>
      <c r="G10" s="92"/>
      <c r="H10" s="92"/>
      <c r="I10" s="92"/>
      <c r="J10" s="92"/>
    </row>
    <row r="11" spans="1:10" ht="20.100000000000001" customHeight="1" x14ac:dyDescent="0.3">
      <c r="A11" s="6"/>
      <c r="B11" s="11">
        <v>0.67708333333333304</v>
      </c>
      <c r="C11" s="7">
        <v>19</v>
      </c>
      <c r="D11" s="7">
        <v>16</v>
      </c>
      <c r="E11" s="17">
        <f t="shared" si="0"/>
        <v>1.1875</v>
      </c>
      <c r="F11" s="92"/>
      <c r="G11" s="92"/>
      <c r="H11" s="92"/>
      <c r="I11" s="92"/>
      <c r="J11" s="92"/>
    </row>
    <row r="12" spans="1:10" ht="20.100000000000001" customHeight="1" x14ac:dyDescent="0.3">
      <c r="A12" s="6"/>
      <c r="B12" s="11">
        <v>0.6875</v>
      </c>
      <c r="C12" s="7">
        <v>17</v>
      </c>
      <c r="D12" s="7">
        <v>16</v>
      </c>
      <c r="E12" s="17">
        <f t="shared" si="0"/>
        <v>1.0625</v>
      </c>
      <c r="F12" s="92"/>
      <c r="G12" s="92"/>
      <c r="H12" s="92"/>
      <c r="I12" s="92"/>
      <c r="J12" s="92"/>
    </row>
    <row r="13" spans="1:10" ht="20.100000000000001" customHeight="1" x14ac:dyDescent="0.3">
      <c r="A13" s="6"/>
      <c r="B13" s="11">
        <v>0.69791666666666596</v>
      </c>
      <c r="C13" s="7">
        <v>21</v>
      </c>
      <c r="D13" s="7">
        <v>16</v>
      </c>
      <c r="E13" s="17">
        <f t="shared" si="0"/>
        <v>1.3125</v>
      </c>
      <c r="F13" s="92"/>
      <c r="G13" s="92"/>
      <c r="H13" s="92"/>
      <c r="I13" s="92"/>
      <c r="J13" s="92"/>
    </row>
    <row r="14" spans="1:10" ht="20.100000000000001" customHeight="1" x14ac:dyDescent="0.3">
      <c r="A14" s="6"/>
      <c r="B14" s="11">
        <v>0.70833333333333304</v>
      </c>
      <c r="C14" s="7">
        <v>20</v>
      </c>
      <c r="D14" s="7">
        <v>16</v>
      </c>
      <c r="E14" s="17">
        <f t="shared" si="0"/>
        <v>1.25</v>
      </c>
      <c r="F14" s="92"/>
      <c r="G14" s="92"/>
      <c r="H14" s="92"/>
      <c r="I14" s="92"/>
      <c r="J14" s="92"/>
    </row>
    <row r="15" spans="1:10" ht="20.100000000000001" customHeight="1" x14ac:dyDescent="0.3">
      <c r="A15" s="6"/>
      <c r="B15" s="11">
        <v>0.71875</v>
      </c>
      <c r="C15" s="7">
        <v>19</v>
      </c>
      <c r="D15" s="7">
        <v>16</v>
      </c>
      <c r="E15" s="17">
        <f t="shared" si="0"/>
        <v>1.1875</v>
      </c>
      <c r="F15" s="92"/>
      <c r="G15" s="92"/>
      <c r="H15" s="92"/>
      <c r="I15" s="92"/>
      <c r="J15" s="92"/>
    </row>
    <row r="16" spans="1:10" ht="20.100000000000001" customHeight="1" x14ac:dyDescent="0.3">
      <c r="A16" s="6"/>
      <c r="B16" s="11">
        <v>0.72916666666666596</v>
      </c>
      <c r="C16" s="7">
        <v>17</v>
      </c>
      <c r="D16" s="7">
        <v>16</v>
      </c>
      <c r="E16" s="17">
        <f t="shared" si="0"/>
        <v>1.0625</v>
      </c>
      <c r="F16" s="92"/>
      <c r="G16" s="92"/>
      <c r="H16" s="92"/>
      <c r="I16" s="92"/>
      <c r="J16" s="92"/>
    </row>
    <row r="17" spans="1:10" ht="20.100000000000001" customHeight="1" x14ac:dyDescent="0.3">
      <c r="A17" s="6"/>
      <c r="B17" s="11">
        <v>0.73958333333333304</v>
      </c>
      <c r="C17" s="7">
        <v>21</v>
      </c>
      <c r="D17" s="7">
        <v>16</v>
      </c>
      <c r="E17" s="17">
        <f t="shared" si="0"/>
        <v>1.3125</v>
      </c>
      <c r="F17" s="92"/>
      <c r="G17" s="92"/>
      <c r="H17" s="92"/>
      <c r="I17" s="92"/>
      <c r="J17" s="92"/>
    </row>
    <row r="18" spans="1:10" ht="20.100000000000001" customHeight="1" x14ac:dyDescent="0.3">
      <c r="A18" s="6"/>
      <c r="B18" s="11">
        <v>0.75</v>
      </c>
      <c r="C18" s="7">
        <v>18</v>
      </c>
      <c r="D18" s="7">
        <v>16</v>
      </c>
      <c r="E18" s="17">
        <f t="shared" si="0"/>
        <v>1.125</v>
      </c>
      <c r="F18" s="92"/>
      <c r="G18" s="92"/>
      <c r="H18" s="92"/>
      <c r="I18" s="92"/>
      <c r="J18" s="92"/>
    </row>
    <row r="19" spans="1:10" ht="20.100000000000001" customHeight="1" x14ac:dyDescent="0.3">
      <c r="A19" s="6"/>
      <c r="B19" s="11">
        <v>0.76041666666666596</v>
      </c>
      <c r="C19" s="7">
        <v>16</v>
      </c>
      <c r="D19" s="7">
        <v>16</v>
      </c>
      <c r="E19" s="17">
        <f t="shared" si="0"/>
        <v>1</v>
      </c>
      <c r="F19" s="92"/>
      <c r="G19" s="92"/>
      <c r="H19" s="92"/>
      <c r="I19" s="92"/>
      <c r="J19" s="92"/>
    </row>
    <row r="20" spans="1:10" ht="20.100000000000001" customHeight="1" x14ac:dyDescent="0.3">
      <c r="A20" s="6"/>
      <c r="B20" s="11">
        <v>0.77083333333333304</v>
      </c>
      <c r="C20" s="7">
        <v>17</v>
      </c>
      <c r="D20" s="7">
        <v>16</v>
      </c>
      <c r="E20" s="17">
        <f t="shared" si="0"/>
        <v>1.0625</v>
      </c>
      <c r="F20" s="92"/>
      <c r="G20" s="92"/>
      <c r="H20" s="92"/>
      <c r="I20" s="92"/>
      <c r="J20" s="92"/>
    </row>
    <row r="21" spans="1:10" ht="20.100000000000001" customHeight="1" x14ac:dyDescent="0.3">
      <c r="A21" s="6"/>
      <c r="B21" s="11">
        <v>0.781249999999999</v>
      </c>
      <c r="C21" s="7">
        <v>21</v>
      </c>
      <c r="D21" s="7">
        <v>16</v>
      </c>
      <c r="E21" s="17">
        <f t="shared" si="0"/>
        <v>1.3125</v>
      </c>
      <c r="F21" s="92"/>
      <c r="G21" s="92"/>
      <c r="H21" s="92"/>
      <c r="I21" s="92"/>
      <c r="J21" s="92"/>
    </row>
    <row r="22" spans="1:10" ht="20.100000000000001" customHeight="1" x14ac:dyDescent="0.3">
      <c r="A22" s="6"/>
      <c r="B22" s="11">
        <v>0.79166666666666596</v>
      </c>
      <c r="C22" s="7">
        <v>21</v>
      </c>
      <c r="D22" s="7">
        <v>16</v>
      </c>
      <c r="E22" s="17">
        <f t="shared" si="0"/>
        <v>1.3125</v>
      </c>
      <c r="F22" s="92"/>
      <c r="G22" s="92"/>
      <c r="H22" s="92"/>
      <c r="I22" s="92"/>
      <c r="J22" s="92"/>
    </row>
    <row r="23" spans="1:10" ht="20.100000000000001" customHeight="1" x14ac:dyDescent="0.3">
      <c r="A23" s="8">
        <v>45233</v>
      </c>
      <c r="B23" s="11">
        <v>0.70833333333333304</v>
      </c>
      <c r="C23" s="7">
        <v>10</v>
      </c>
      <c r="D23" s="7">
        <v>16</v>
      </c>
      <c r="E23" s="17">
        <f t="shared" si="0"/>
        <v>0.625</v>
      </c>
      <c r="F23" s="92"/>
      <c r="G23" s="92"/>
      <c r="H23" s="92"/>
      <c r="I23" s="92"/>
      <c r="J23" s="92"/>
    </row>
    <row r="24" spans="1:10" ht="20.100000000000001" customHeight="1" x14ac:dyDescent="0.3">
      <c r="A24" s="6"/>
      <c r="B24" s="11">
        <v>0.71875</v>
      </c>
      <c r="C24" s="7">
        <v>14</v>
      </c>
      <c r="D24" s="7">
        <v>16</v>
      </c>
      <c r="E24" s="17">
        <f t="shared" si="0"/>
        <v>0.875</v>
      </c>
      <c r="F24" s="92"/>
      <c r="G24" s="92"/>
      <c r="H24" s="92"/>
      <c r="I24" s="92"/>
      <c r="J24" s="92"/>
    </row>
    <row r="25" spans="1:10" ht="20.100000000000001" customHeight="1" x14ac:dyDescent="0.3">
      <c r="A25" s="6"/>
      <c r="B25" s="11">
        <v>0.72916666666666596</v>
      </c>
      <c r="C25" s="7">
        <v>15</v>
      </c>
      <c r="D25" s="7">
        <v>16</v>
      </c>
      <c r="E25" s="17">
        <f t="shared" si="0"/>
        <v>0.9375</v>
      </c>
      <c r="F25" s="92"/>
      <c r="G25" s="92"/>
      <c r="H25" s="92"/>
      <c r="I25" s="92"/>
      <c r="J25" s="92"/>
    </row>
    <row r="26" spans="1:10" ht="20.100000000000001" customHeight="1" x14ac:dyDescent="0.3">
      <c r="A26" s="6"/>
      <c r="B26" s="11">
        <v>0.73958333333333304</v>
      </c>
      <c r="C26" s="7">
        <v>22</v>
      </c>
      <c r="D26" s="7">
        <v>16</v>
      </c>
      <c r="E26" s="17">
        <f t="shared" si="0"/>
        <v>1.375</v>
      </c>
      <c r="F26" s="92"/>
      <c r="G26" s="92"/>
      <c r="H26" s="92"/>
      <c r="I26" s="92"/>
      <c r="J26" s="92"/>
    </row>
    <row r="27" spans="1:10" ht="20.100000000000001" customHeight="1" x14ac:dyDescent="0.3">
      <c r="A27" s="6"/>
      <c r="B27" s="11">
        <v>0.75</v>
      </c>
      <c r="C27" s="7">
        <v>21</v>
      </c>
      <c r="D27" s="7">
        <v>16</v>
      </c>
      <c r="E27" s="17">
        <f t="shared" si="0"/>
        <v>1.3125</v>
      </c>
      <c r="F27" s="92"/>
      <c r="G27" s="92"/>
      <c r="H27" s="92"/>
      <c r="I27" s="92"/>
      <c r="J27" s="92"/>
    </row>
    <row r="28" spans="1:10" ht="20.100000000000001" customHeight="1" x14ac:dyDescent="0.3">
      <c r="A28" s="6"/>
      <c r="B28" s="11">
        <v>0.76041666666666596</v>
      </c>
      <c r="C28" s="7">
        <v>20</v>
      </c>
      <c r="D28" s="7">
        <v>16</v>
      </c>
      <c r="E28" s="17">
        <f t="shared" si="0"/>
        <v>1.25</v>
      </c>
      <c r="F28" s="92"/>
      <c r="G28" s="92"/>
      <c r="H28" s="92"/>
      <c r="I28" s="92"/>
      <c r="J28" s="92"/>
    </row>
    <row r="29" spans="1:10" ht="20.100000000000001" customHeight="1" x14ac:dyDescent="0.3">
      <c r="A29" s="6"/>
      <c r="B29" s="11">
        <v>0.77083333333333304</v>
      </c>
      <c r="C29" s="7">
        <v>18</v>
      </c>
      <c r="D29" s="7">
        <v>16</v>
      </c>
      <c r="E29" s="17">
        <f t="shared" si="0"/>
        <v>1.125</v>
      </c>
      <c r="F29" s="92"/>
      <c r="G29" s="92"/>
      <c r="H29" s="92"/>
      <c r="I29" s="92"/>
      <c r="J29" s="92"/>
    </row>
    <row r="30" spans="1:10" ht="20.100000000000001" customHeight="1" x14ac:dyDescent="0.3">
      <c r="A30" s="6"/>
      <c r="B30" s="11">
        <v>0.781249999999999</v>
      </c>
      <c r="C30" s="7">
        <v>21</v>
      </c>
      <c r="D30" s="7">
        <v>16</v>
      </c>
      <c r="E30" s="17">
        <f t="shared" si="0"/>
        <v>1.3125</v>
      </c>
      <c r="F30" s="92"/>
      <c r="G30" s="92"/>
      <c r="H30" s="92"/>
      <c r="I30" s="92"/>
      <c r="J30" s="92"/>
    </row>
    <row r="31" spans="1:10" ht="20.100000000000001" customHeight="1" x14ac:dyDescent="0.3">
      <c r="A31" s="6"/>
      <c r="B31" s="11">
        <v>0.79166666666666596</v>
      </c>
      <c r="C31" s="7">
        <v>20</v>
      </c>
      <c r="D31" s="7">
        <v>16</v>
      </c>
      <c r="E31" s="17">
        <f t="shared" si="0"/>
        <v>1.25</v>
      </c>
      <c r="F31" s="92"/>
      <c r="G31" s="92"/>
      <c r="H31" s="92"/>
      <c r="I31" s="92"/>
      <c r="J31" s="92"/>
    </row>
    <row r="32" spans="1:10" ht="20.100000000000001" customHeight="1" x14ac:dyDescent="0.3">
      <c r="A32" s="6"/>
      <c r="B32" s="7"/>
      <c r="C32" s="7"/>
      <c r="D32" s="7"/>
      <c r="E32" s="7"/>
      <c r="F32" s="92"/>
      <c r="G32" s="92"/>
      <c r="H32" s="92"/>
      <c r="I32" s="92"/>
      <c r="J32" s="92"/>
    </row>
    <row r="33" spans="1:10" ht="20.100000000000001" customHeight="1" x14ac:dyDescent="0.3">
      <c r="A33" s="6"/>
      <c r="B33" s="7"/>
      <c r="C33" s="7"/>
      <c r="D33" s="7"/>
      <c r="E33" s="7"/>
      <c r="F33" s="92"/>
      <c r="G33" s="92"/>
      <c r="H33" s="92"/>
      <c r="I33" s="92"/>
      <c r="J33" s="92"/>
    </row>
    <row r="34" spans="1:10" ht="20.100000000000001" customHeight="1" x14ac:dyDescent="0.3">
      <c r="A34" s="6"/>
      <c r="B34" s="60" t="s">
        <v>80</v>
      </c>
      <c r="C34" s="60">
        <f>MAX(C6:C31)</f>
        <v>22</v>
      </c>
      <c r="D34" s="7" t="s">
        <v>80</v>
      </c>
      <c r="E34" s="21">
        <f>MAX(E6:E31)</f>
        <v>1.375</v>
      </c>
      <c r="F34" s="92"/>
      <c r="G34" s="92"/>
      <c r="H34" s="92"/>
      <c r="I34" s="92"/>
      <c r="J34" s="92"/>
    </row>
    <row r="35" spans="1:10" ht="20.100000000000001" customHeight="1" x14ac:dyDescent="0.3">
      <c r="A35" s="6"/>
      <c r="B35" s="60" t="s">
        <v>81</v>
      </c>
      <c r="C35" s="60">
        <f>MIN(C6:C31)</f>
        <v>10</v>
      </c>
      <c r="D35" s="7" t="s">
        <v>81</v>
      </c>
      <c r="E35" s="21">
        <f>MIN(E6:E31)</f>
        <v>0.625</v>
      </c>
      <c r="F35" s="92"/>
      <c r="G35" s="92"/>
      <c r="H35" s="92"/>
      <c r="I35" s="92"/>
      <c r="J35" s="92"/>
    </row>
    <row r="36" spans="1:10" ht="20.100000000000001" customHeight="1" x14ac:dyDescent="0.3">
      <c r="A36" s="6"/>
      <c r="B36" s="60" t="s">
        <v>82</v>
      </c>
      <c r="C36" s="61">
        <f>AVERAGE(C6:C31)</f>
        <v>18.26923076923077</v>
      </c>
      <c r="D36" s="7" t="s">
        <v>82</v>
      </c>
      <c r="E36" s="21">
        <f>AVERAGE(E6:E31)</f>
        <v>1.1418269230769231</v>
      </c>
      <c r="F36" s="92"/>
      <c r="G36" s="92"/>
      <c r="H36" s="92"/>
      <c r="I36" s="92"/>
      <c r="J36" s="92"/>
    </row>
  </sheetData>
  <mergeCells count="32">
    <mergeCell ref="F17:J17"/>
    <mergeCell ref="F18:J18"/>
    <mergeCell ref="F19:J19"/>
    <mergeCell ref="F20:J20"/>
    <mergeCell ref="F21:J21"/>
    <mergeCell ref="F22:J22"/>
    <mergeCell ref="F23:J23"/>
    <mergeCell ref="F24:J24"/>
    <mergeCell ref="F25:J25"/>
    <mergeCell ref="F26:J26"/>
    <mergeCell ref="F16:J16"/>
    <mergeCell ref="F5:J5"/>
    <mergeCell ref="F6:J6"/>
    <mergeCell ref="F7:J7"/>
    <mergeCell ref="F8:J8"/>
    <mergeCell ref="F9:J9"/>
    <mergeCell ref="F10:J10"/>
    <mergeCell ref="F11:J11"/>
    <mergeCell ref="F12:J12"/>
    <mergeCell ref="F13:J13"/>
    <mergeCell ref="F14:J14"/>
    <mergeCell ref="F15:J15"/>
    <mergeCell ref="F33:J33"/>
    <mergeCell ref="F34:J34"/>
    <mergeCell ref="F35:J35"/>
    <mergeCell ref="F36:J36"/>
    <mergeCell ref="F27:J27"/>
    <mergeCell ref="F29:J29"/>
    <mergeCell ref="F30:J30"/>
    <mergeCell ref="F31:J31"/>
    <mergeCell ref="F32:J32"/>
    <mergeCell ref="F28:J28"/>
  </mergeCells>
  <printOptions horizontalCentered="1"/>
  <pageMargins left="0.5" right="0.5" top="1" bottom="0.75" header="0.3" footer="0.3"/>
  <pageSetup orientation="landscape" r:id="rId1"/>
  <headerFooter>
    <oddHeader>&amp;CSpenard Corridor Parking Study
Parking Usage Data</oddHeader>
  </headerFooter>
  <rowBreaks count="1" manualBreakCount="1">
    <brk id="22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3"/>
  <sheetViews>
    <sheetView zoomScaleNormal="100" zoomScaleSheetLayoutView="100" workbookViewId="0">
      <selection activeCell="F29" sqref="F29"/>
    </sheetView>
  </sheetViews>
  <sheetFormatPr defaultColWidth="11.6640625" defaultRowHeight="20.100000000000001" customHeight="1" x14ac:dyDescent="0.3"/>
  <cols>
    <col min="1" max="1" width="11.6640625" style="2"/>
    <col min="2" max="16384" width="11.6640625" style="1"/>
  </cols>
  <sheetData>
    <row r="1" spans="1:10" ht="20.100000000000001" customHeight="1" x14ac:dyDescent="0.3">
      <c r="A1" s="3" t="s">
        <v>0</v>
      </c>
      <c r="C1" s="1" t="s">
        <v>27</v>
      </c>
    </row>
    <row r="2" spans="1:10" ht="20.100000000000001" customHeight="1" x14ac:dyDescent="0.3">
      <c r="A2" s="3" t="s">
        <v>3</v>
      </c>
      <c r="C2" s="1" t="s">
        <v>20</v>
      </c>
    </row>
    <row r="3" spans="1:10" ht="20.100000000000001" customHeight="1" x14ac:dyDescent="0.3">
      <c r="A3" s="3" t="s">
        <v>4</v>
      </c>
      <c r="C3" s="1" t="s">
        <v>28</v>
      </c>
    </row>
    <row r="5" spans="1:10" ht="46.8" x14ac:dyDescent="0.3">
      <c r="A5" s="4" t="s">
        <v>6</v>
      </c>
      <c r="B5" s="4" t="s">
        <v>7</v>
      </c>
      <c r="C5" s="5" t="s">
        <v>8</v>
      </c>
      <c r="D5" s="5" t="s">
        <v>77</v>
      </c>
      <c r="E5" s="5" t="s">
        <v>78</v>
      </c>
      <c r="F5" s="92" t="s">
        <v>1</v>
      </c>
      <c r="G5" s="92"/>
      <c r="H5" s="92"/>
      <c r="I5" s="92"/>
      <c r="J5" s="92"/>
    </row>
    <row r="6" spans="1:10" ht="20.100000000000001" customHeight="1" x14ac:dyDescent="0.3">
      <c r="A6" s="8">
        <v>45227</v>
      </c>
      <c r="B6" s="11">
        <v>0.70833333333333337</v>
      </c>
      <c r="C6" s="7">
        <v>3</v>
      </c>
      <c r="D6" s="7">
        <v>29</v>
      </c>
      <c r="E6" s="17">
        <f>C6/D6</f>
        <v>0.10344827586206896</v>
      </c>
      <c r="F6" s="92" t="s">
        <v>70</v>
      </c>
      <c r="G6" s="92"/>
      <c r="H6" s="92"/>
      <c r="I6" s="92"/>
      <c r="J6" s="92"/>
    </row>
    <row r="7" spans="1:10" ht="20.100000000000001" customHeight="1" x14ac:dyDescent="0.3">
      <c r="A7" s="6"/>
      <c r="B7" s="11">
        <v>0.72916666666666663</v>
      </c>
      <c r="C7" s="7">
        <v>2</v>
      </c>
      <c r="D7" s="7">
        <v>29</v>
      </c>
      <c r="E7" s="17">
        <f t="shared" ref="E7:E19" si="0">C7/D7</f>
        <v>6.8965517241379309E-2</v>
      </c>
      <c r="F7" s="92"/>
      <c r="G7" s="92"/>
      <c r="H7" s="92"/>
      <c r="I7" s="92"/>
      <c r="J7" s="92"/>
    </row>
    <row r="8" spans="1:10" ht="20.100000000000001" customHeight="1" x14ac:dyDescent="0.3">
      <c r="A8" s="6"/>
      <c r="B8" s="11">
        <v>0.75</v>
      </c>
      <c r="C8" s="7">
        <v>3</v>
      </c>
      <c r="D8" s="7">
        <v>29</v>
      </c>
      <c r="E8" s="17">
        <f t="shared" si="0"/>
        <v>0.10344827586206896</v>
      </c>
      <c r="F8" s="92"/>
      <c r="G8" s="92"/>
      <c r="H8" s="92"/>
      <c r="I8" s="92"/>
      <c r="J8" s="92"/>
    </row>
    <row r="9" spans="1:10" ht="20.100000000000001" customHeight="1" x14ac:dyDescent="0.3">
      <c r="A9" s="6"/>
      <c r="B9" s="11">
        <v>0.77083333333333304</v>
      </c>
      <c r="C9" s="7">
        <v>5</v>
      </c>
      <c r="D9" s="7">
        <v>29</v>
      </c>
      <c r="E9" s="17">
        <f t="shared" si="0"/>
        <v>0.17241379310344829</v>
      </c>
      <c r="F9" s="92"/>
      <c r="G9" s="92"/>
      <c r="H9" s="92"/>
      <c r="I9" s="92"/>
      <c r="J9" s="92"/>
    </row>
    <row r="10" spans="1:10" ht="20.100000000000001" customHeight="1" x14ac:dyDescent="0.3">
      <c r="A10" s="6"/>
      <c r="B10" s="11">
        <v>0.79166666666666596</v>
      </c>
      <c r="C10" s="7">
        <v>4</v>
      </c>
      <c r="D10" s="7">
        <v>29</v>
      </c>
      <c r="E10" s="17">
        <f t="shared" si="0"/>
        <v>0.13793103448275862</v>
      </c>
      <c r="F10" s="92"/>
      <c r="G10" s="92"/>
      <c r="H10" s="92"/>
      <c r="I10" s="92"/>
      <c r="J10" s="92"/>
    </row>
    <row r="11" spans="1:10" ht="20.100000000000001" customHeight="1" x14ac:dyDescent="0.3">
      <c r="A11" s="6"/>
      <c r="B11" s="11">
        <v>0.812499999999999</v>
      </c>
      <c r="C11" s="7">
        <v>4</v>
      </c>
      <c r="D11" s="7">
        <v>29</v>
      </c>
      <c r="E11" s="17">
        <f t="shared" si="0"/>
        <v>0.13793103448275862</v>
      </c>
      <c r="F11" s="92"/>
      <c r="G11" s="92"/>
      <c r="H11" s="92"/>
      <c r="I11" s="92"/>
      <c r="J11" s="92"/>
    </row>
    <row r="12" spans="1:10" ht="20.100000000000001" customHeight="1" x14ac:dyDescent="0.3">
      <c r="A12" s="6"/>
      <c r="B12" s="11">
        <v>0.83333333333333304</v>
      </c>
      <c r="C12" s="7">
        <v>3</v>
      </c>
      <c r="D12" s="7">
        <v>29</v>
      </c>
      <c r="E12" s="17">
        <f t="shared" si="0"/>
        <v>0.10344827586206896</v>
      </c>
      <c r="F12" s="92"/>
      <c r="G12" s="92"/>
      <c r="H12" s="92"/>
      <c r="I12" s="92"/>
      <c r="J12" s="92"/>
    </row>
    <row r="13" spans="1:10" ht="20.100000000000001" customHeight="1" x14ac:dyDescent="0.3">
      <c r="A13" s="8">
        <v>45233</v>
      </c>
      <c r="B13" s="11">
        <v>0.70833333333333337</v>
      </c>
      <c r="C13" s="7">
        <v>3</v>
      </c>
      <c r="D13" s="7">
        <v>29</v>
      </c>
      <c r="E13" s="17">
        <f t="shared" si="0"/>
        <v>0.10344827586206896</v>
      </c>
      <c r="F13" s="92"/>
      <c r="G13" s="92"/>
      <c r="H13" s="92"/>
      <c r="I13" s="92"/>
      <c r="J13" s="92"/>
    </row>
    <row r="14" spans="1:10" ht="20.100000000000001" customHeight="1" x14ac:dyDescent="0.3">
      <c r="A14" s="6"/>
      <c r="B14" s="11">
        <v>0.72916666666666663</v>
      </c>
      <c r="C14" s="7">
        <v>6</v>
      </c>
      <c r="D14" s="7">
        <v>29</v>
      </c>
      <c r="E14" s="17">
        <f t="shared" si="0"/>
        <v>0.20689655172413793</v>
      </c>
      <c r="F14" s="92"/>
      <c r="G14" s="92"/>
      <c r="H14" s="92"/>
      <c r="I14" s="92"/>
      <c r="J14" s="92"/>
    </row>
    <row r="15" spans="1:10" ht="20.100000000000001" customHeight="1" x14ac:dyDescent="0.3">
      <c r="A15" s="6"/>
      <c r="B15" s="11">
        <v>0.75</v>
      </c>
      <c r="C15" s="7">
        <v>5</v>
      </c>
      <c r="D15" s="7">
        <v>29</v>
      </c>
      <c r="E15" s="17">
        <f t="shared" si="0"/>
        <v>0.17241379310344829</v>
      </c>
      <c r="F15" s="92"/>
      <c r="G15" s="92"/>
      <c r="H15" s="92"/>
      <c r="I15" s="92"/>
      <c r="J15" s="92"/>
    </row>
    <row r="16" spans="1:10" ht="20.100000000000001" customHeight="1" x14ac:dyDescent="0.3">
      <c r="A16" s="6"/>
      <c r="B16" s="11">
        <v>0.77083333333333304</v>
      </c>
      <c r="C16" s="7">
        <v>5</v>
      </c>
      <c r="D16" s="7">
        <v>29</v>
      </c>
      <c r="E16" s="17">
        <f t="shared" si="0"/>
        <v>0.17241379310344829</v>
      </c>
      <c r="F16" s="92"/>
      <c r="G16" s="92"/>
      <c r="H16" s="92"/>
      <c r="I16" s="92"/>
      <c r="J16" s="92"/>
    </row>
    <row r="17" spans="1:10" ht="20.100000000000001" customHeight="1" x14ac:dyDescent="0.3">
      <c r="A17" s="6"/>
      <c r="B17" s="11">
        <v>0.79166666666666596</v>
      </c>
      <c r="C17" s="7">
        <v>4</v>
      </c>
      <c r="D17" s="7">
        <v>29</v>
      </c>
      <c r="E17" s="17">
        <f t="shared" si="0"/>
        <v>0.13793103448275862</v>
      </c>
      <c r="F17" s="92"/>
      <c r="G17" s="92"/>
      <c r="H17" s="92"/>
      <c r="I17" s="92"/>
      <c r="J17" s="92"/>
    </row>
    <row r="18" spans="1:10" ht="20.100000000000001" customHeight="1" x14ac:dyDescent="0.3">
      <c r="A18" s="6"/>
      <c r="B18" s="11">
        <v>0.812499999999999</v>
      </c>
      <c r="C18" s="7">
        <v>6</v>
      </c>
      <c r="D18" s="7">
        <v>29</v>
      </c>
      <c r="E18" s="17">
        <f t="shared" si="0"/>
        <v>0.20689655172413793</v>
      </c>
      <c r="F18" s="92"/>
      <c r="G18" s="92"/>
      <c r="H18" s="92"/>
      <c r="I18" s="92"/>
      <c r="J18" s="92"/>
    </row>
    <row r="19" spans="1:10" ht="20.100000000000001" customHeight="1" x14ac:dyDescent="0.3">
      <c r="A19" s="6"/>
      <c r="B19" s="11">
        <v>0.83333333333333304</v>
      </c>
      <c r="C19" s="7">
        <v>5</v>
      </c>
      <c r="D19" s="7">
        <v>29</v>
      </c>
      <c r="E19" s="17">
        <f t="shared" si="0"/>
        <v>0.17241379310344829</v>
      </c>
      <c r="F19" s="92"/>
      <c r="G19" s="92"/>
      <c r="H19" s="92"/>
      <c r="I19" s="92"/>
      <c r="J19" s="92"/>
    </row>
    <row r="20" spans="1:10" ht="20.100000000000001" customHeight="1" x14ac:dyDescent="0.3">
      <c r="A20" s="6"/>
      <c r="B20" s="7"/>
      <c r="C20" s="7"/>
      <c r="D20" s="7"/>
      <c r="E20" s="7"/>
      <c r="F20" s="92"/>
      <c r="G20" s="92"/>
      <c r="H20" s="92"/>
      <c r="I20" s="92"/>
      <c r="J20" s="92"/>
    </row>
    <row r="21" spans="1:10" ht="20.100000000000001" customHeight="1" x14ac:dyDescent="0.3">
      <c r="A21" s="6"/>
      <c r="B21" s="60" t="s">
        <v>80</v>
      </c>
      <c r="C21" s="60">
        <f>MAX(C6:C19)</f>
        <v>6</v>
      </c>
      <c r="D21" s="7" t="s">
        <v>80</v>
      </c>
      <c r="E21" s="21">
        <f>MAX(E6:E19)</f>
        <v>0.20689655172413793</v>
      </c>
      <c r="F21" s="92"/>
      <c r="G21" s="92"/>
      <c r="H21" s="92"/>
      <c r="I21" s="92"/>
      <c r="J21" s="92"/>
    </row>
    <row r="22" spans="1:10" ht="20.100000000000001" customHeight="1" x14ac:dyDescent="0.3">
      <c r="A22" s="6"/>
      <c r="B22" s="60" t="s">
        <v>81</v>
      </c>
      <c r="C22" s="60">
        <f>MIN(C6:C19)</f>
        <v>2</v>
      </c>
      <c r="D22" s="7" t="s">
        <v>81</v>
      </c>
      <c r="E22" s="21">
        <f>MIN(E6:E19)</f>
        <v>6.8965517241379309E-2</v>
      </c>
      <c r="F22" s="92"/>
      <c r="G22" s="92"/>
      <c r="H22" s="92"/>
      <c r="I22" s="92"/>
      <c r="J22" s="92"/>
    </row>
    <row r="23" spans="1:10" ht="20.100000000000001" customHeight="1" x14ac:dyDescent="0.3">
      <c r="A23" s="6"/>
      <c r="B23" s="60" t="s">
        <v>82</v>
      </c>
      <c r="C23" s="62">
        <f>AVERAGE(C6:C19)</f>
        <v>4.1428571428571432</v>
      </c>
      <c r="D23" s="7" t="s">
        <v>82</v>
      </c>
      <c r="E23" s="21">
        <f>AVERAGE(E6:E19)</f>
        <v>0.14285714285714285</v>
      </c>
      <c r="F23" s="92"/>
      <c r="G23" s="92"/>
      <c r="H23" s="92"/>
      <c r="I23" s="92"/>
      <c r="J23" s="92"/>
    </row>
  </sheetData>
  <mergeCells count="19">
    <mergeCell ref="F19:J19"/>
    <mergeCell ref="F20:J20"/>
    <mergeCell ref="F21:J21"/>
    <mergeCell ref="F22:J22"/>
    <mergeCell ref="F23:J23"/>
    <mergeCell ref="F17:J17"/>
    <mergeCell ref="F18:J18"/>
    <mergeCell ref="F16:J16"/>
    <mergeCell ref="F5:J5"/>
    <mergeCell ref="F6:J6"/>
    <mergeCell ref="F7:J7"/>
    <mergeCell ref="F8:J8"/>
    <mergeCell ref="F9:J9"/>
    <mergeCell ref="F10:J10"/>
    <mergeCell ref="F11:J11"/>
    <mergeCell ref="F12:J12"/>
    <mergeCell ref="F13:J13"/>
    <mergeCell ref="F14:J14"/>
    <mergeCell ref="F15:J15"/>
  </mergeCells>
  <printOptions horizontalCentered="1"/>
  <pageMargins left="0.5" right="0.5" top="1" bottom="0.75" header="0.3" footer="0.3"/>
  <pageSetup orientation="landscape" r:id="rId1"/>
  <headerFooter>
    <oddHeader>&amp;CSpenard Corridor Parking Study
Parking Usage Data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24"/>
  <sheetViews>
    <sheetView zoomScaleNormal="100" zoomScaleSheetLayoutView="100" workbookViewId="0">
      <selection activeCell="F31" sqref="F31"/>
    </sheetView>
  </sheetViews>
  <sheetFormatPr defaultColWidth="11.6640625" defaultRowHeight="20.100000000000001" customHeight="1" x14ac:dyDescent="0.3"/>
  <cols>
    <col min="1" max="1" width="11.6640625" style="2"/>
    <col min="2" max="5" width="11.6640625" style="1"/>
    <col min="6" max="6" width="73.88671875" style="1" bestFit="1" customWidth="1"/>
    <col min="7" max="16384" width="11.6640625" style="1"/>
  </cols>
  <sheetData>
    <row r="1" spans="1:6" ht="20.100000000000001" customHeight="1" x14ac:dyDescent="0.3">
      <c r="A1" s="3" t="s">
        <v>0</v>
      </c>
      <c r="C1" s="1" t="s">
        <v>29</v>
      </c>
    </row>
    <row r="2" spans="1:6" ht="20.100000000000001" customHeight="1" x14ac:dyDescent="0.3">
      <c r="A2" s="3" t="s">
        <v>3</v>
      </c>
      <c r="C2" s="1" t="s">
        <v>5</v>
      </c>
    </row>
    <row r="3" spans="1:6" ht="20.100000000000001" customHeight="1" x14ac:dyDescent="0.3">
      <c r="A3" s="3" t="s">
        <v>4</v>
      </c>
      <c r="C3" s="1" t="s">
        <v>9</v>
      </c>
    </row>
    <row r="5" spans="1:6" ht="46.8" x14ac:dyDescent="0.3">
      <c r="A5" s="4" t="s">
        <v>6</v>
      </c>
      <c r="B5" s="4" t="s">
        <v>7</v>
      </c>
      <c r="C5" s="5" t="s">
        <v>8</v>
      </c>
      <c r="D5" s="5" t="s">
        <v>77</v>
      </c>
      <c r="E5" s="5" t="s">
        <v>78</v>
      </c>
      <c r="F5" s="7" t="s">
        <v>1</v>
      </c>
    </row>
    <row r="6" spans="1:6" ht="20.100000000000001" customHeight="1" x14ac:dyDescent="0.3">
      <c r="A6" s="8">
        <v>45223</v>
      </c>
      <c r="B6" s="11">
        <v>0.9375</v>
      </c>
      <c r="C6" s="4">
        <v>5</v>
      </c>
      <c r="D6" s="4">
        <v>14</v>
      </c>
      <c r="E6" s="20">
        <f>C6/D6</f>
        <v>0.35714285714285715</v>
      </c>
      <c r="F6" s="7" t="s">
        <v>53</v>
      </c>
    </row>
    <row r="7" spans="1:6" ht="20.100000000000001" customHeight="1" x14ac:dyDescent="0.3">
      <c r="A7" s="6"/>
      <c r="B7" s="11">
        <v>0.97222222222222221</v>
      </c>
      <c r="C7" s="4">
        <v>5</v>
      </c>
      <c r="D7" s="4">
        <v>14</v>
      </c>
      <c r="E7" s="20">
        <f t="shared" ref="E7:E13" si="0">C7/D7</f>
        <v>0.35714285714285715</v>
      </c>
      <c r="F7" s="7" t="s">
        <v>54</v>
      </c>
    </row>
    <row r="8" spans="1:6" ht="20.100000000000001" customHeight="1" x14ac:dyDescent="0.3">
      <c r="A8" s="8">
        <v>45224</v>
      </c>
      <c r="B8" s="11">
        <v>1.0416666666666666E-2</v>
      </c>
      <c r="C8" s="4">
        <v>5</v>
      </c>
      <c r="D8" s="4">
        <v>14</v>
      </c>
      <c r="E8" s="20">
        <f t="shared" si="0"/>
        <v>0.35714285714285715</v>
      </c>
      <c r="F8" s="7" t="s">
        <v>54</v>
      </c>
    </row>
    <row r="9" spans="1:6" ht="20.100000000000001" customHeight="1" x14ac:dyDescent="0.3">
      <c r="A9" s="6"/>
      <c r="B9" s="11">
        <v>0.19375000000000001</v>
      </c>
      <c r="C9" s="4">
        <v>5</v>
      </c>
      <c r="D9" s="4">
        <v>14</v>
      </c>
      <c r="E9" s="20">
        <f t="shared" si="0"/>
        <v>0.35714285714285715</v>
      </c>
      <c r="F9" s="7" t="s">
        <v>47</v>
      </c>
    </row>
    <row r="10" spans="1:6" ht="20.100000000000001" customHeight="1" x14ac:dyDescent="0.3">
      <c r="A10" s="6"/>
      <c r="B10" s="11">
        <v>0.91666666666666663</v>
      </c>
      <c r="C10" s="4">
        <v>7</v>
      </c>
      <c r="D10" s="4">
        <v>14</v>
      </c>
      <c r="E10" s="20">
        <f t="shared" si="0"/>
        <v>0.5</v>
      </c>
      <c r="F10" s="7" t="s">
        <v>55</v>
      </c>
    </row>
    <row r="11" spans="1:6" ht="20.100000000000001" customHeight="1" x14ac:dyDescent="0.3">
      <c r="A11" s="6"/>
      <c r="B11" s="11">
        <v>0.97569444444444453</v>
      </c>
      <c r="C11" s="4">
        <v>7</v>
      </c>
      <c r="D11" s="4">
        <v>14</v>
      </c>
      <c r="E11" s="20">
        <f t="shared" si="0"/>
        <v>0.5</v>
      </c>
      <c r="F11" s="7" t="s">
        <v>54</v>
      </c>
    </row>
    <row r="12" spans="1:6" ht="20.100000000000001" customHeight="1" x14ac:dyDescent="0.3">
      <c r="A12" s="8">
        <v>45225</v>
      </c>
      <c r="B12" s="11">
        <v>1.7361111111111112E-2</v>
      </c>
      <c r="C12" s="4">
        <v>7</v>
      </c>
      <c r="D12" s="4">
        <v>14</v>
      </c>
      <c r="E12" s="20">
        <f t="shared" si="0"/>
        <v>0.5</v>
      </c>
      <c r="F12" s="7" t="s">
        <v>54</v>
      </c>
    </row>
    <row r="13" spans="1:6" ht="20.100000000000001" customHeight="1" x14ac:dyDescent="0.3">
      <c r="A13" s="6"/>
      <c r="B13" s="11">
        <v>0.19444444444444445</v>
      </c>
      <c r="C13" s="4">
        <v>6</v>
      </c>
      <c r="D13" s="4">
        <v>14</v>
      </c>
      <c r="E13" s="20">
        <f t="shared" si="0"/>
        <v>0.42857142857142855</v>
      </c>
      <c r="F13" s="7" t="s">
        <v>47</v>
      </c>
    </row>
    <row r="14" spans="1:6" ht="20.100000000000001" customHeight="1" x14ac:dyDescent="0.3">
      <c r="A14" s="6"/>
      <c r="B14" s="7"/>
      <c r="C14" s="7"/>
      <c r="D14" s="7"/>
      <c r="E14" s="7"/>
      <c r="F14" s="7"/>
    </row>
    <row r="15" spans="1:6" ht="20.100000000000001" customHeight="1" x14ac:dyDescent="0.3">
      <c r="A15" s="6"/>
      <c r="B15" s="59" t="s">
        <v>80</v>
      </c>
      <c r="C15" s="60">
        <f>MAX(C6:C13)</f>
        <v>7</v>
      </c>
      <c r="D15" s="4" t="s">
        <v>80</v>
      </c>
      <c r="E15" s="22">
        <f>MAX(E6:E13)</f>
        <v>0.5</v>
      </c>
      <c r="F15" s="7"/>
    </row>
    <row r="16" spans="1:6" ht="20.100000000000001" customHeight="1" x14ac:dyDescent="0.3">
      <c r="A16" s="6"/>
      <c r="B16" s="59" t="s">
        <v>81</v>
      </c>
      <c r="C16" s="60">
        <f>MIN(C6:C13)</f>
        <v>5</v>
      </c>
      <c r="D16" s="4" t="s">
        <v>81</v>
      </c>
      <c r="E16" s="22">
        <f>MIN(E6:E13)</f>
        <v>0.35714285714285715</v>
      </c>
      <c r="F16" s="7"/>
    </row>
    <row r="17" spans="1:6" ht="20.100000000000001" customHeight="1" x14ac:dyDescent="0.3">
      <c r="A17" s="6"/>
      <c r="B17" s="59" t="s">
        <v>82</v>
      </c>
      <c r="C17" s="62">
        <f>AVERAGE(C6:C13)</f>
        <v>5.875</v>
      </c>
      <c r="D17" s="4" t="s">
        <v>82</v>
      </c>
      <c r="E17" s="22">
        <f>AVERAGE(E6:E13)</f>
        <v>0.41964285714285715</v>
      </c>
      <c r="F17" s="7"/>
    </row>
    <row r="18" spans="1:6" ht="20.100000000000001" customHeight="1" x14ac:dyDescent="0.3">
      <c r="A18" s="6"/>
      <c r="B18" s="7"/>
      <c r="C18" s="7"/>
      <c r="D18" s="7"/>
      <c r="E18" s="7"/>
      <c r="F18" s="7"/>
    </row>
    <row r="19" spans="1:6" ht="20.100000000000001" customHeight="1" x14ac:dyDescent="0.3">
      <c r="A19" s="6"/>
      <c r="B19" s="7"/>
      <c r="C19" s="7"/>
      <c r="D19" s="7"/>
      <c r="E19" s="7"/>
      <c r="F19" s="7"/>
    </row>
    <row r="20" spans="1:6" ht="20.100000000000001" customHeight="1" x14ac:dyDescent="0.3">
      <c r="A20" s="6"/>
      <c r="B20" s="7"/>
      <c r="C20" s="7"/>
      <c r="D20" s="7"/>
      <c r="E20" s="7"/>
      <c r="F20" s="7"/>
    </row>
    <row r="21" spans="1:6" ht="20.100000000000001" customHeight="1" x14ac:dyDescent="0.3">
      <c r="A21" s="6"/>
      <c r="B21" s="7"/>
      <c r="C21" s="7"/>
      <c r="D21" s="7"/>
      <c r="E21" s="7"/>
      <c r="F21" s="7"/>
    </row>
    <row r="22" spans="1:6" ht="20.100000000000001" customHeight="1" x14ac:dyDescent="0.3">
      <c r="A22" s="6"/>
      <c r="B22" s="7"/>
      <c r="C22" s="7"/>
      <c r="D22" s="7"/>
      <c r="E22" s="7"/>
      <c r="F22" s="7"/>
    </row>
    <row r="23" spans="1:6" ht="20.100000000000001" customHeight="1" x14ac:dyDescent="0.3">
      <c r="A23" s="6"/>
      <c r="B23" s="7"/>
      <c r="C23" s="7"/>
      <c r="D23" s="7"/>
      <c r="E23" s="7"/>
      <c r="F23" s="7"/>
    </row>
    <row r="24" spans="1:6" ht="20.100000000000001" customHeight="1" x14ac:dyDescent="0.3">
      <c r="A24" s="6"/>
      <c r="B24" s="7"/>
      <c r="C24" s="7"/>
      <c r="D24" s="7"/>
      <c r="E24" s="7"/>
      <c r="F24" s="7"/>
    </row>
  </sheetData>
  <printOptions horizontalCentered="1"/>
  <pageMargins left="0.5" right="0.5" top="1" bottom="0.75" header="0.3" footer="0.3"/>
  <pageSetup scale="96" orientation="landscape" r:id="rId1"/>
  <headerFooter>
    <oddHeader>&amp;CSpenard Corridor Parking Study
Parking Usage Data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7"/>
  <sheetViews>
    <sheetView tabSelected="1" zoomScaleNormal="100" workbookViewId="0">
      <selection activeCell="L78" sqref="L78"/>
    </sheetView>
  </sheetViews>
  <sheetFormatPr defaultColWidth="9.109375" defaultRowHeight="14.4" x14ac:dyDescent="0.3"/>
  <cols>
    <col min="1" max="1" width="36.5546875" style="34" customWidth="1"/>
    <col min="2" max="2" width="55.6640625" style="34" hidden="1" customWidth="1"/>
    <col min="3" max="3" width="7" style="34" hidden="1" customWidth="1"/>
    <col min="4" max="4" width="31.88671875" style="34" bestFit="1" customWidth="1"/>
    <col min="5" max="5" width="18.5546875" style="30" hidden="1" customWidth="1"/>
    <col min="6" max="7" width="18.88671875" style="30" customWidth="1"/>
    <col min="8" max="8" width="14.109375" style="30" bestFit="1" customWidth="1"/>
    <col min="9" max="14" width="14.109375" style="30" customWidth="1"/>
    <col min="15" max="15" width="151.109375" style="36" customWidth="1"/>
    <col min="16" max="16384" width="9.109375" style="34"/>
  </cols>
  <sheetData>
    <row r="1" spans="1:15" ht="57.6" x14ac:dyDescent="0.3">
      <c r="A1" s="35" t="s">
        <v>83</v>
      </c>
      <c r="B1" s="35" t="s">
        <v>84</v>
      </c>
      <c r="C1" s="35" t="s">
        <v>85</v>
      </c>
      <c r="D1" s="35" t="s">
        <v>86</v>
      </c>
      <c r="E1" s="27" t="s">
        <v>175</v>
      </c>
      <c r="F1" s="37" t="s">
        <v>313</v>
      </c>
      <c r="G1" s="82" t="s">
        <v>340</v>
      </c>
      <c r="H1" s="28" t="s">
        <v>176</v>
      </c>
      <c r="I1" s="37" t="s">
        <v>337</v>
      </c>
      <c r="J1" s="28" t="s">
        <v>327</v>
      </c>
      <c r="K1" s="28" t="s">
        <v>304</v>
      </c>
      <c r="L1" s="28" t="s">
        <v>328</v>
      </c>
      <c r="M1" s="37" t="s">
        <v>329</v>
      </c>
      <c r="N1" s="37" t="s">
        <v>330</v>
      </c>
      <c r="O1" s="35" t="s">
        <v>88</v>
      </c>
    </row>
    <row r="2" spans="1:15" x14ac:dyDescent="0.3">
      <c r="A2" s="35"/>
      <c r="B2" s="35"/>
      <c r="C2" s="35"/>
      <c r="D2" s="35"/>
      <c r="E2" s="27"/>
      <c r="F2" s="38"/>
      <c r="G2" s="83"/>
      <c r="H2" s="28"/>
      <c r="I2" s="78"/>
      <c r="J2" s="28"/>
      <c r="K2" s="28"/>
      <c r="L2" s="28"/>
      <c r="M2" s="52"/>
      <c r="N2" s="52"/>
      <c r="O2" s="35"/>
    </row>
    <row r="3" spans="1:15" hidden="1" x14ac:dyDescent="0.3">
      <c r="A3" s="32" t="s">
        <v>177</v>
      </c>
      <c r="B3" s="32" t="s">
        <v>178</v>
      </c>
      <c r="C3" s="32" t="s">
        <v>91</v>
      </c>
      <c r="D3" s="32" t="s">
        <v>179</v>
      </c>
      <c r="E3" s="24" t="s">
        <v>180</v>
      </c>
      <c r="F3" s="39"/>
      <c r="G3" s="83"/>
      <c r="H3" s="24">
        <v>0</v>
      </c>
      <c r="I3" s="79"/>
      <c r="J3" s="24"/>
      <c r="K3" s="24"/>
      <c r="L3" s="24"/>
      <c r="M3" s="53"/>
      <c r="N3" s="53"/>
      <c r="O3" s="33" t="s">
        <v>181</v>
      </c>
    </row>
    <row r="4" spans="1:15" hidden="1" x14ac:dyDescent="0.3">
      <c r="A4" s="32"/>
      <c r="B4" s="32" t="s">
        <v>182</v>
      </c>
      <c r="C4" s="32"/>
      <c r="D4" s="32"/>
      <c r="E4" s="24">
        <v>2</v>
      </c>
      <c r="F4" s="39"/>
      <c r="G4" s="83"/>
      <c r="H4" s="24">
        <v>32</v>
      </c>
      <c r="I4" s="79"/>
      <c r="J4" s="24"/>
      <c r="K4" s="24"/>
      <c r="L4" s="24"/>
      <c r="M4" s="53"/>
      <c r="N4" s="53"/>
      <c r="O4" s="33" t="s">
        <v>183</v>
      </c>
    </row>
    <row r="5" spans="1:15" hidden="1" x14ac:dyDescent="0.3">
      <c r="A5" s="32"/>
      <c r="B5" s="32"/>
      <c r="C5" s="32"/>
      <c r="D5" s="32"/>
      <c r="E5" s="24"/>
      <c r="F5" s="39"/>
      <c r="G5" s="83"/>
      <c r="H5" s="24"/>
      <c r="I5" s="79"/>
      <c r="J5" s="24"/>
      <c r="K5" s="24"/>
      <c r="L5" s="24"/>
      <c r="M5" s="53"/>
      <c r="N5" s="53"/>
      <c r="O5" s="33"/>
    </row>
    <row r="6" spans="1:15" hidden="1" x14ac:dyDescent="0.3">
      <c r="A6" s="32" t="s">
        <v>184</v>
      </c>
      <c r="B6" s="32" t="s">
        <v>185</v>
      </c>
      <c r="C6" s="32" t="s">
        <v>91</v>
      </c>
      <c r="D6" s="32" t="s">
        <v>186</v>
      </c>
      <c r="E6" s="24">
        <v>1</v>
      </c>
      <c r="F6" s="39"/>
      <c r="G6" s="83"/>
      <c r="H6" s="24">
        <v>24</v>
      </c>
      <c r="I6" s="79"/>
      <c r="J6" s="24"/>
      <c r="K6" s="24"/>
      <c r="L6" s="24"/>
      <c r="M6" s="53"/>
      <c r="N6" s="53"/>
      <c r="O6" s="33" t="s">
        <v>187</v>
      </c>
    </row>
    <row r="7" spans="1:15" hidden="1" x14ac:dyDescent="0.3">
      <c r="A7" s="32"/>
      <c r="B7" s="32"/>
      <c r="C7" s="32"/>
      <c r="D7" s="32"/>
      <c r="E7" s="24"/>
      <c r="F7" s="39"/>
      <c r="G7" s="83"/>
      <c r="H7" s="24"/>
      <c r="I7" s="79"/>
      <c r="J7" s="24"/>
      <c r="K7" s="24"/>
      <c r="L7" s="24"/>
      <c r="M7" s="53"/>
      <c r="N7" s="53"/>
      <c r="O7" s="33"/>
    </row>
    <row r="8" spans="1:15" x14ac:dyDescent="0.3">
      <c r="A8" s="32" t="s">
        <v>188</v>
      </c>
      <c r="B8" s="32" t="s">
        <v>189</v>
      </c>
      <c r="C8" s="32" t="s">
        <v>91</v>
      </c>
      <c r="D8" s="32" t="s">
        <v>190</v>
      </c>
      <c r="E8" s="24" t="s">
        <v>191</v>
      </c>
      <c r="F8" s="39">
        <v>3352</v>
      </c>
      <c r="G8" s="84">
        <f>F8/F$76</f>
        <v>2.5307663269158173E-2</v>
      </c>
      <c r="H8" s="24">
        <v>26</v>
      </c>
      <c r="I8" s="80">
        <f>H8*1000/F8</f>
        <v>7.7565632458233891</v>
      </c>
      <c r="J8" s="31">
        <f>'2601 Spenard'!E43</f>
        <v>0.40675990675990698</v>
      </c>
      <c r="K8" s="31">
        <v>0.2</v>
      </c>
      <c r="L8" s="31">
        <f>J8/(1-K8)</f>
        <v>0.50844988344988373</v>
      </c>
      <c r="M8" s="48">
        <v>11</v>
      </c>
      <c r="N8" s="57">
        <f>M8/(F8*(1-K8)/1000)</f>
        <v>4.1020286396181378</v>
      </c>
      <c r="O8" s="40" t="s">
        <v>315</v>
      </c>
    </row>
    <row r="9" spans="1:15" x14ac:dyDescent="0.3">
      <c r="A9" s="32"/>
      <c r="B9" s="32"/>
      <c r="C9" s="32"/>
      <c r="D9" s="32"/>
      <c r="E9" s="24"/>
      <c r="F9" s="39"/>
      <c r="G9" s="83"/>
      <c r="H9" s="24"/>
      <c r="I9" s="80"/>
      <c r="J9" s="24"/>
      <c r="K9" s="31"/>
      <c r="L9" s="31"/>
      <c r="M9" s="48"/>
      <c r="N9" s="57"/>
      <c r="O9" s="33"/>
    </row>
    <row r="10" spans="1:15" hidden="1" x14ac:dyDescent="0.3">
      <c r="A10" s="32" t="s">
        <v>192</v>
      </c>
      <c r="B10" s="32" t="s">
        <v>193</v>
      </c>
      <c r="C10" s="32" t="s">
        <v>91</v>
      </c>
      <c r="D10" s="32" t="s">
        <v>194</v>
      </c>
      <c r="E10" s="24">
        <v>4</v>
      </c>
      <c r="F10" s="39"/>
      <c r="G10" s="83"/>
      <c r="H10" s="24">
        <v>84</v>
      </c>
      <c r="I10" s="80" t="e">
        <f t="shared" ref="I10:I64" si="0">H10*1000/F10</f>
        <v>#DIV/0!</v>
      </c>
      <c r="J10" s="24"/>
      <c r="K10" s="24"/>
      <c r="L10" s="31">
        <f t="shared" ref="L10:L15" si="1">J10/(1-K10)</f>
        <v>0</v>
      </c>
      <c r="M10" s="48">
        <v>11</v>
      </c>
      <c r="N10" s="57" t="e">
        <f t="shared" ref="N10:N39" si="2">M10/(F10/1000)</f>
        <v>#DIV/0!</v>
      </c>
      <c r="O10" s="33" t="s">
        <v>195</v>
      </c>
    </row>
    <row r="11" spans="1:15" hidden="1" x14ac:dyDescent="0.3">
      <c r="A11" s="32"/>
      <c r="B11" s="32"/>
      <c r="C11" s="32"/>
      <c r="D11" s="32"/>
      <c r="E11" s="24"/>
      <c r="F11" s="39"/>
      <c r="G11" s="83"/>
      <c r="H11" s="24"/>
      <c r="I11" s="80" t="e">
        <f t="shared" si="0"/>
        <v>#DIV/0!</v>
      </c>
      <c r="J11" s="24"/>
      <c r="K11" s="24"/>
      <c r="L11" s="31">
        <f t="shared" si="1"/>
        <v>0</v>
      </c>
      <c r="M11" s="48">
        <v>11</v>
      </c>
      <c r="N11" s="57" t="e">
        <f t="shared" si="2"/>
        <v>#DIV/0!</v>
      </c>
      <c r="O11" s="33"/>
    </row>
    <row r="12" spans="1:15" ht="14.25" hidden="1" customHeight="1" x14ac:dyDescent="0.3">
      <c r="A12" s="32" t="s">
        <v>196</v>
      </c>
      <c r="B12" s="32" t="s">
        <v>197</v>
      </c>
      <c r="C12" s="32" t="s">
        <v>91</v>
      </c>
      <c r="D12" s="32" t="s">
        <v>198</v>
      </c>
      <c r="E12" s="24">
        <v>3</v>
      </c>
      <c r="F12" s="39"/>
      <c r="G12" s="83"/>
      <c r="H12" s="24">
        <v>24</v>
      </c>
      <c r="I12" s="80" t="e">
        <f t="shared" si="0"/>
        <v>#DIV/0!</v>
      </c>
      <c r="J12" s="24"/>
      <c r="K12" s="24"/>
      <c r="L12" s="31">
        <f t="shared" si="1"/>
        <v>0</v>
      </c>
      <c r="M12" s="48">
        <v>11</v>
      </c>
      <c r="N12" s="57" t="e">
        <f t="shared" si="2"/>
        <v>#DIV/0!</v>
      </c>
      <c r="O12" s="33" t="s">
        <v>199</v>
      </c>
    </row>
    <row r="13" spans="1:15" ht="14.25" hidden="1" customHeight="1" x14ac:dyDescent="0.3">
      <c r="A13" s="32"/>
      <c r="B13" s="32" t="s">
        <v>200</v>
      </c>
      <c r="C13" s="32"/>
      <c r="D13" s="32"/>
      <c r="E13" s="24" t="s">
        <v>191</v>
      </c>
      <c r="F13" s="39"/>
      <c r="G13" s="83"/>
      <c r="H13" s="24">
        <v>28</v>
      </c>
      <c r="I13" s="80" t="e">
        <f t="shared" si="0"/>
        <v>#DIV/0!</v>
      </c>
      <c r="J13" s="24"/>
      <c r="K13" s="24"/>
      <c r="L13" s="31">
        <f t="shared" si="1"/>
        <v>0</v>
      </c>
      <c r="M13" s="48">
        <v>11</v>
      </c>
      <c r="N13" s="57" t="e">
        <f t="shared" si="2"/>
        <v>#DIV/0!</v>
      </c>
      <c r="O13" s="33" t="s">
        <v>201</v>
      </c>
    </row>
    <row r="14" spans="1:15" hidden="1" x14ac:dyDescent="0.3">
      <c r="A14" s="32"/>
      <c r="B14" s="32"/>
      <c r="C14" s="32"/>
      <c r="D14" s="32"/>
      <c r="E14" s="24"/>
      <c r="F14" s="39"/>
      <c r="G14" s="83"/>
      <c r="H14" s="24"/>
      <c r="I14" s="80" t="e">
        <f t="shared" si="0"/>
        <v>#DIV/0!</v>
      </c>
      <c r="J14" s="24"/>
      <c r="K14" s="24"/>
      <c r="L14" s="31">
        <f t="shared" si="1"/>
        <v>0</v>
      </c>
      <c r="M14" s="48">
        <v>11</v>
      </c>
      <c r="N14" s="57" t="e">
        <f t="shared" si="2"/>
        <v>#DIV/0!</v>
      </c>
      <c r="O14" s="33"/>
    </row>
    <row r="15" spans="1:15" x14ac:dyDescent="0.3">
      <c r="A15" s="32" t="s">
        <v>202</v>
      </c>
      <c r="B15" s="32" t="s">
        <v>203</v>
      </c>
      <c r="C15" s="32" t="s">
        <v>91</v>
      </c>
      <c r="D15" s="32" t="s">
        <v>204</v>
      </c>
      <c r="E15" s="24" t="s">
        <v>191</v>
      </c>
      <c r="F15" s="63">
        <v>17500</v>
      </c>
      <c r="G15" s="84">
        <f>F15/F$76</f>
        <v>0.1321253303133258</v>
      </c>
      <c r="H15" s="24">
        <v>61</v>
      </c>
      <c r="I15" s="80">
        <f>H15*1000/F15</f>
        <v>3.4857142857142858</v>
      </c>
      <c r="J15" s="31">
        <f>'1002-1016 WNLB'!E23</f>
        <v>0.45784543325526927</v>
      </c>
      <c r="K15" s="31">
        <v>0.2</v>
      </c>
      <c r="L15" s="31">
        <f t="shared" si="1"/>
        <v>0.57230679156908659</v>
      </c>
      <c r="M15" s="48">
        <v>28</v>
      </c>
      <c r="N15" s="57">
        <f>M15/(F15*(1-K15)/1000)</f>
        <v>2</v>
      </c>
      <c r="O15" s="33" t="s">
        <v>205</v>
      </c>
    </row>
    <row r="16" spans="1:15" x14ac:dyDescent="0.3">
      <c r="A16" s="32"/>
      <c r="B16" s="32"/>
      <c r="C16" s="32"/>
      <c r="D16" s="32"/>
      <c r="E16" s="24"/>
      <c r="F16" s="39"/>
      <c r="G16" s="83"/>
      <c r="H16" s="24"/>
      <c r="I16" s="80"/>
      <c r="J16" s="24"/>
      <c r="K16" s="24"/>
      <c r="L16" s="31"/>
      <c r="M16" s="48"/>
      <c r="N16" s="57"/>
      <c r="O16" s="33"/>
    </row>
    <row r="17" spans="1:15" hidden="1" x14ac:dyDescent="0.3">
      <c r="A17" s="32" t="s">
        <v>206</v>
      </c>
      <c r="B17" s="32" t="s">
        <v>207</v>
      </c>
      <c r="C17" s="32" t="s">
        <v>91</v>
      </c>
      <c r="D17" s="32" t="s">
        <v>186</v>
      </c>
      <c r="E17" s="24">
        <v>1</v>
      </c>
      <c r="F17" s="39"/>
      <c r="G17" s="83"/>
      <c r="H17" s="24">
        <v>22</v>
      </c>
      <c r="I17" s="80" t="e">
        <f t="shared" si="0"/>
        <v>#DIV/0!</v>
      </c>
      <c r="J17" s="24"/>
      <c r="K17" s="24"/>
      <c r="L17" s="31">
        <f t="shared" ref="L17:L22" si="3">J17/(1-K17)</f>
        <v>0</v>
      </c>
      <c r="M17" s="48">
        <v>11</v>
      </c>
      <c r="N17" s="57" t="e">
        <f t="shared" si="2"/>
        <v>#DIV/0!</v>
      </c>
      <c r="O17" s="33" t="s">
        <v>208</v>
      </c>
    </row>
    <row r="18" spans="1:15" hidden="1" x14ac:dyDescent="0.3">
      <c r="A18" s="32"/>
      <c r="B18" s="32"/>
      <c r="C18" s="32"/>
      <c r="D18" s="32"/>
      <c r="E18" s="24"/>
      <c r="F18" s="39"/>
      <c r="G18" s="83"/>
      <c r="H18" s="24"/>
      <c r="I18" s="80" t="e">
        <f t="shared" si="0"/>
        <v>#DIV/0!</v>
      </c>
      <c r="J18" s="24"/>
      <c r="K18" s="24"/>
      <c r="L18" s="31">
        <f t="shared" si="3"/>
        <v>0</v>
      </c>
      <c r="M18" s="48">
        <v>11</v>
      </c>
      <c r="N18" s="57" t="e">
        <f t="shared" si="2"/>
        <v>#DIV/0!</v>
      </c>
      <c r="O18" s="33"/>
    </row>
    <row r="19" spans="1:15" hidden="1" x14ac:dyDescent="0.3">
      <c r="A19" s="32" t="s">
        <v>209</v>
      </c>
      <c r="B19" s="32" t="s">
        <v>210</v>
      </c>
      <c r="C19" s="32" t="s">
        <v>91</v>
      </c>
      <c r="D19" s="32" t="s">
        <v>186</v>
      </c>
      <c r="E19" s="24" t="s">
        <v>191</v>
      </c>
      <c r="F19" s="39"/>
      <c r="G19" s="83"/>
      <c r="H19" s="24">
        <v>14</v>
      </c>
      <c r="I19" s="80" t="e">
        <f t="shared" si="0"/>
        <v>#DIV/0!</v>
      </c>
      <c r="J19" s="24"/>
      <c r="K19" s="24"/>
      <c r="L19" s="31">
        <f t="shared" si="3"/>
        <v>0</v>
      </c>
      <c r="M19" s="48">
        <v>11</v>
      </c>
      <c r="N19" s="57" t="e">
        <f t="shared" si="2"/>
        <v>#DIV/0!</v>
      </c>
      <c r="O19" s="33" t="s">
        <v>211</v>
      </c>
    </row>
    <row r="20" spans="1:15" hidden="1" x14ac:dyDescent="0.3">
      <c r="A20" s="32" t="s">
        <v>212</v>
      </c>
      <c r="B20" s="32" t="s">
        <v>213</v>
      </c>
      <c r="C20" s="32"/>
      <c r="D20" s="32"/>
      <c r="E20" s="24" t="s">
        <v>191</v>
      </c>
      <c r="F20" s="39"/>
      <c r="G20" s="83"/>
      <c r="H20" s="24">
        <v>11</v>
      </c>
      <c r="I20" s="80" t="e">
        <f t="shared" si="0"/>
        <v>#DIV/0!</v>
      </c>
      <c r="J20" s="24"/>
      <c r="K20" s="24"/>
      <c r="L20" s="31">
        <f t="shared" si="3"/>
        <v>0</v>
      </c>
      <c r="M20" s="48">
        <v>11</v>
      </c>
      <c r="N20" s="57" t="e">
        <f t="shared" si="2"/>
        <v>#DIV/0!</v>
      </c>
      <c r="O20" s="33" t="s">
        <v>183</v>
      </c>
    </row>
    <row r="21" spans="1:15" hidden="1" x14ac:dyDescent="0.3">
      <c r="A21" s="32"/>
      <c r="B21" s="32"/>
      <c r="C21" s="32"/>
      <c r="D21" s="32"/>
      <c r="E21" s="24"/>
      <c r="F21" s="39"/>
      <c r="G21" s="83"/>
      <c r="H21" s="24"/>
      <c r="I21" s="80" t="e">
        <f t="shared" si="0"/>
        <v>#DIV/0!</v>
      </c>
      <c r="J21" s="24"/>
      <c r="K21" s="24"/>
      <c r="L21" s="31">
        <f t="shared" si="3"/>
        <v>0</v>
      </c>
      <c r="M21" s="48">
        <v>11</v>
      </c>
      <c r="N21" s="57" t="e">
        <f t="shared" si="2"/>
        <v>#DIV/0!</v>
      </c>
      <c r="O21" s="33"/>
    </row>
    <row r="22" spans="1:15" x14ac:dyDescent="0.3">
      <c r="A22" s="32" t="s">
        <v>214</v>
      </c>
      <c r="B22" s="32" t="s">
        <v>215</v>
      </c>
      <c r="C22" s="32" t="s">
        <v>91</v>
      </c>
      <c r="D22" s="32" t="s">
        <v>216</v>
      </c>
      <c r="E22" s="24" t="s">
        <v>191</v>
      </c>
      <c r="F22" s="39">
        <f>2167+3705+3988</f>
        <v>9860</v>
      </c>
      <c r="G22" s="84">
        <f>F22/F$76</f>
        <v>7.444318610796527E-2</v>
      </c>
      <c r="H22" s="24">
        <v>7</v>
      </c>
      <c r="I22" s="80">
        <f>(H22+H23)*1000/F22</f>
        <v>5.882352941176471</v>
      </c>
      <c r="J22" s="31">
        <f>'2809-2819 Spenard'!E30</f>
        <v>0.32586206896551728</v>
      </c>
      <c r="K22" s="58">
        <v>0</v>
      </c>
      <c r="L22" s="31">
        <f t="shared" si="3"/>
        <v>0.32586206896551728</v>
      </c>
      <c r="M22" s="48">
        <v>18.899999999999999</v>
      </c>
      <c r="N22" s="57">
        <f>M22/(F22*(1-K22)/1000)</f>
        <v>1.9168356997971603</v>
      </c>
      <c r="O22" s="40" t="s">
        <v>314</v>
      </c>
    </row>
    <row r="23" spans="1:15" x14ac:dyDescent="0.3">
      <c r="A23" s="32"/>
      <c r="B23" s="32" t="s">
        <v>217</v>
      </c>
      <c r="C23" s="32"/>
      <c r="D23" s="32"/>
      <c r="E23" s="24" t="s">
        <v>191</v>
      </c>
      <c r="F23" s="39"/>
      <c r="G23" s="83"/>
      <c r="H23" s="24">
        <v>51</v>
      </c>
      <c r="I23" s="80"/>
      <c r="J23" s="24"/>
      <c r="K23" s="24"/>
      <c r="L23" s="31"/>
      <c r="M23" s="48"/>
      <c r="N23" s="54"/>
      <c r="O23" s="33" t="s">
        <v>183</v>
      </c>
    </row>
    <row r="24" spans="1:15" x14ac:dyDescent="0.3">
      <c r="A24" s="32"/>
      <c r="B24" s="32"/>
      <c r="C24" s="32"/>
      <c r="D24" s="32"/>
      <c r="E24" s="24"/>
      <c r="F24" s="39"/>
      <c r="G24" s="83"/>
      <c r="H24" s="24"/>
      <c r="I24" s="80"/>
      <c r="J24" s="24"/>
      <c r="K24" s="24"/>
      <c r="L24" s="31"/>
      <c r="M24" s="48"/>
      <c r="N24" s="54"/>
      <c r="O24" s="33"/>
    </row>
    <row r="25" spans="1:15" x14ac:dyDescent="0.3">
      <c r="A25" s="32" t="s">
        <v>218</v>
      </c>
      <c r="B25" s="32" t="s">
        <v>219</v>
      </c>
      <c r="C25" s="32" t="s">
        <v>91</v>
      </c>
      <c r="D25" s="32" t="s">
        <v>220</v>
      </c>
      <c r="E25" s="24">
        <v>7</v>
      </c>
      <c r="F25" s="39">
        <v>75209</v>
      </c>
      <c r="G25" s="84">
        <f>F25/F$76</f>
        <v>0.56782936957342389</v>
      </c>
      <c r="H25" s="24">
        <v>200</v>
      </c>
      <c r="I25" s="80">
        <f t="shared" si="0"/>
        <v>2.6592562060391707</v>
      </c>
      <c r="J25" s="31">
        <f>'1400 W Benson'!E13</f>
        <v>0.43124999999999997</v>
      </c>
      <c r="K25" s="31">
        <v>0.23</v>
      </c>
      <c r="L25" s="31">
        <f>J25/(1-K25)</f>
        <v>0.56006493506493504</v>
      </c>
      <c r="M25" s="48">
        <v>86.25</v>
      </c>
      <c r="N25" s="57">
        <f>M25/(F25*(1-K25)/1000)</f>
        <v>1.4893561543563538</v>
      </c>
      <c r="O25" s="33" t="s">
        <v>221</v>
      </c>
    </row>
    <row r="26" spans="1:15" x14ac:dyDescent="0.3">
      <c r="A26" s="32"/>
      <c r="B26" s="32"/>
      <c r="C26" s="32"/>
      <c r="D26" s="32"/>
      <c r="E26" s="24"/>
      <c r="F26" s="39"/>
      <c r="G26" s="83"/>
      <c r="H26" s="24"/>
      <c r="I26" s="80"/>
      <c r="J26" s="24"/>
      <c r="K26" s="24"/>
      <c r="L26" s="31"/>
      <c r="M26" s="48"/>
      <c r="N26" s="54"/>
      <c r="O26" s="33"/>
    </row>
    <row r="27" spans="1:15" hidden="1" x14ac:dyDescent="0.3">
      <c r="A27" s="32" t="s">
        <v>222</v>
      </c>
      <c r="B27" s="32" t="s">
        <v>223</v>
      </c>
      <c r="C27" s="32" t="s">
        <v>91</v>
      </c>
      <c r="D27" s="32" t="s">
        <v>224</v>
      </c>
      <c r="E27" s="24">
        <v>3</v>
      </c>
      <c r="F27" s="39"/>
      <c r="G27" s="83"/>
      <c r="H27" s="24">
        <v>10</v>
      </c>
      <c r="I27" s="80" t="e">
        <f t="shared" si="0"/>
        <v>#DIV/0!</v>
      </c>
      <c r="J27" s="24"/>
      <c r="K27" s="24"/>
      <c r="L27" s="31">
        <f t="shared" ref="L27:L40" si="4">J27/(1-K27)</f>
        <v>0</v>
      </c>
      <c r="M27" s="48">
        <v>11</v>
      </c>
      <c r="N27" s="54" t="e">
        <f t="shared" si="2"/>
        <v>#DIV/0!</v>
      </c>
      <c r="O27" s="33" t="s">
        <v>225</v>
      </c>
    </row>
    <row r="28" spans="1:15" hidden="1" x14ac:dyDescent="0.3">
      <c r="A28" s="32"/>
      <c r="B28" s="32" t="s">
        <v>226</v>
      </c>
      <c r="C28" s="32"/>
      <c r="D28" s="32"/>
      <c r="E28" s="24">
        <v>0</v>
      </c>
      <c r="F28" s="39"/>
      <c r="G28" s="83"/>
      <c r="H28" s="24">
        <v>74</v>
      </c>
      <c r="I28" s="80" t="e">
        <f t="shared" si="0"/>
        <v>#DIV/0!</v>
      </c>
      <c r="J28" s="24"/>
      <c r="K28" s="24"/>
      <c r="L28" s="31">
        <f t="shared" si="4"/>
        <v>0</v>
      </c>
      <c r="M28" s="48">
        <v>11</v>
      </c>
      <c r="N28" s="54" t="e">
        <f t="shared" si="2"/>
        <v>#DIV/0!</v>
      </c>
      <c r="O28" s="33" t="s">
        <v>183</v>
      </c>
    </row>
    <row r="29" spans="1:15" hidden="1" x14ac:dyDescent="0.3">
      <c r="A29" s="32"/>
      <c r="B29" s="32"/>
      <c r="C29" s="32"/>
      <c r="D29" s="32"/>
      <c r="E29" s="24"/>
      <c r="F29" s="39"/>
      <c r="G29" s="83"/>
      <c r="H29" s="24"/>
      <c r="I29" s="80" t="e">
        <f t="shared" si="0"/>
        <v>#DIV/0!</v>
      </c>
      <c r="J29" s="24"/>
      <c r="K29" s="24"/>
      <c r="L29" s="31">
        <f t="shared" si="4"/>
        <v>0</v>
      </c>
      <c r="M29" s="48">
        <v>11</v>
      </c>
      <c r="N29" s="54" t="e">
        <f t="shared" si="2"/>
        <v>#DIV/0!</v>
      </c>
      <c r="O29" s="33"/>
    </row>
    <row r="30" spans="1:15" hidden="1" x14ac:dyDescent="0.3">
      <c r="A30" s="32" t="s">
        <v>227</v>
      </c>
      <c r="B30" s="32" t="s">
        <v>228</v>
      </c>
      <c r="C30" s="32" t="s">
        <v>91</v>
      </c>
      <c r="D30" s="32" t="s">
        <v>229</v>
      </c>
      <c r="E30" s="24">
        <v>0</v>
      </c>
      <c r="F30" s="39"/>
      <c r="G30" s="83"/>
      <c r="H30" s="24">
        <v>0</v>
      </c>
      <c r="I30" s="80" t="e">
        <f t="shared" si="0"/>
        <v>#DIV/0!</v>
      </c>
      <c r="J30" s="24"/>
      <c r="K30" s="24"/>
      <c r="L30" s="31">
        <f t="shared" si="4"/>
        <v>0</v>
      </c>
      <c r="M30" s="48">
        <v>11</v>
      </c>
      <c r="N30" s="54" t="e">
        <f t="shared" si="2"/>
        <v>#DIV/0!</v>
      </c>
      <c r="O30" s="33" t="s">
        <v>230</v>
      </c>
    </row>
    <row r="31" spans="1:15" hidden="1" x14ac:dyDescent="0.3">
      <c r="A31" s="32"/>
      <c r="B31" s="32" t="s">
        <v>231</v>
      </c>
      <c r="C31" s="32"/>
      <c r="D31" s="32"/>
      <c r="E31" s="24">
        <v>0</v>
      </c>
      <c r="F31" s="39"/>
      <c r="G31" s="83"/>
      <c r="H31" s="24">
        <v>11</v>
      </c>
      <c r="I31" s="80" t="e">
        <f t="shared" si="0"/>
        <v>#DIV/0!</v>
      </c>
      <c r="J31" s="24"/>
      <c r="K31" s="24"/>
      <c r="L31" s="31">
        <f t="shared" si="4"/>
        <v>0</v>
      </c>
      <c r="M31" s="48">
        <v>11</v>
      </c>
      <c r="N31" s="54" t="e">
        <f t="shared" si="2"/>
        <v>#DIV/0!</v>
      </c>
      <c r="O31" s="33" t="s">
        <v>201</v>
      </c>
    </row>
    <row r="32" spans="1:15" hidden="1" x14ac:dyDescent="0.3">
      <c r="A32" s="32"/>
      <c r="B32" s="32" t="s">
        <v>232</v>
      </c>
      <c r="C32" s="32"/>
      <c r="D32" s="32"/>
      <c r="E32" s="24">
        <v>0</v>
      </c>
      <c r="F32" s="39"/>
      <c r="G32" s="83"/>
      <c r="H32" s="24">
        <v>8</v>
      </c>
      <c r="I32" s="80" t="e">
        <f t="shared" si="0"/>
        <v>#DIV/0!</v>
      </c>
      <c r="J32" s="24"/>
      <c r="K32" s="24"/>
      <c r="L32" s="31">
        <f t="shared" si="4"/>
        <v>0</v>
      </c>
      <c r="M32" s="48">
        <v>11</v>
      </c>
      <c r="N32" s="54" t="e">
        <f t="shared" si="2"/>
        <v>#DIV/0!</v>
      </c>
      <c r="O32" s="33" t="s">
        <v>201</v>
      </c>
    </row>
    <row r="33" spans="1:15" hidden="1" x14ac:dyDescent="0.3">
      <c r="A33" s="32"/>
      <c r="B33" s="32"/>
      <c r="C33" s="32"/>
      <c r="D33" s="32"/>
      <c r="E33" s="24"/>
      <c r="F33" s="39"/>
      <c r="G33" s="83"/>
      <c r="H33" s="24"/>
      <c r="I33" s="80" t="e">
        <f t="shared" si="0"/>
        <v>#DIV/0!</v>
      </c>
      <c r="J33" s="24"/>
      <c r="K33" s="24"/>
      <c r="L33" s="31">
        <f t="shared" si="4"/>
        <v>0</v>
      </c>
      <c r="M33" s="48">
        <v>11</v>
      </c>
      <c r="N33" s="54" t="e">
        <f t="shared" si="2"/>
        <v>#DIV/0!</v>
      </c>
      <c r="O33" s="33"/>
    </row>
    <row r="34" spans="1:15" hidden="1" x14ac:dyDescent="0.3">
      <c r="A34" s="32" t="s">
        <v>233</v>
      </c>
      <c r="B34" s="32" t="s">
        <v>234</v>
      </c>
      <c r="C34" s="32" t="s">
        <v>91</v>
      </c>
      <c r="D34" s="32" t="s">
        <v>179</v>
      </c>
      <c r="E34" s="24">
        <v>0</v>
      </c>
      <c r="F34" s="39"/>
      <c r="G34" s="83"/>
      <c r="H34" s="24">
        <v>12</v>
      </c>
      <c r="I34" s="80" t="e">
        <f t="shared" si="0"/>
        <v>#DIV/0!</v>
      </c>
      <c r="J34" s="24"/>
      <c r="K34" s="24"/>
      <c r="L34" s="31">
        <f t="shared" si="4"/>
        <v>0</v>
      </c>
      <c r="M34" s="48">
        <v>11</v>
      </c>
      <c r="N34" s="54" t="e">
        <f t="shared" si="2"/>
        <v>#DIV/0!</v>
      </c>
      <c r="O34" s="33" t="s">
        <v>235</v>
      </c>
    </row>
    <row r="35" spans="1:15" hidden="1" x14ac:dyDescent="0.3">
      <c r="A35" s="32"/>
      <c r="B35" s="32"/>
      <c r="C35" s="32"/>
      <c r="D35" s="32"/>
      <c r="E35" s="24"/>
      <c r="F35" s="39"/>
      <c r="G35" s="83"/>
      <c r="H35" s="24"/>
      <c r="I35" s="80" t="e">
        <f t="shared" si="0"/>
        <v>#DIV/0!</v>
      </c>
      <c r="J35" s="24"/>
      <c r="K35" s="24"/>
      <c r="L35" s="31">
        <f t="shared" si="4"/>
        <v>0</v>
      </c>
      <c r="M35" s="48">
        <v>11</v>
      </c>
      <c r="N35" s="54" t="e">
        <f t="shared" si="2"/>
        <v>#DIV/0!</v>
      </c>
      <c r="O35" s="33"/>
    </row>
    <row r="36" spans="1:15" hidden="1" x14ac:dyDescent="0.3">
      <c r="A36" s="32" t="s">
        <v>236</v>
      </c>
      <c r="B36" s="32" t="s">
        <v>237</v>
      </c>
      <c r="C36" s="32" t="s">
        <v>91</v>
      </c>
      <c r="D36" s="32" t="s">
        <v>229</v>
      </c>
      <c r="E36" s="24">
        <v>1</v>
      </c>
      <c r="F36" s="39"/>
      <c r="G36" s="83"/>
      <c r="H36" s="24">
        <v>12</v>
      </c>
      <c r="I36" s="80" t="e">
        <f t="shared" si="0"/>
        <v>#DIV/0!</v>
      </c>
      <c r="J36" s="24"/>
      <c r="K36" s="24"/>
      <c r="L36" s="31">
        <f t="shared" si="4"/>
        <v>0</v>
      </c>
      <c r="M36" s="48">
        <v>11</v>
      </c>
      <c r="N36" s="54" t="e">
        <f t="shared" si="2"/>
        <v>#DIV/0!</v>
      </c>
      <c r="O36" s="33" t="s">
        <v>238</v>
      </c>
    </row>
    <row r="37" spans="1:15" hidden="1" x14ac:dyDescent="0.3">
      <c r="A37" s="32"/>
      <c r="B37" s="32"/>
      <c r="C37" s="32"/>
      <c r="D37" s="32"/>
      <c r="E37" s="24"/>
      <c r="F37" s="39"/>
      <c r="G37" s="83"/>
      <c r="H37" s="24"/>
      <c r="I37" s="80" t="e">
        <f t="shared" si="0"/>
        <v>#DIV/0!</v>
      </c>
      <c r="J37" s="24"/>
      <c r="K37" s="24"/>
      <c r="L37" s="31">
        <f t="shared" si="4"/>
        <v>0</v>
      </c>
      <c r="M37" s="48">
        <v>11</v>
      </c>
      <c r="N37" s="54" t="e">
        <f t="shared" si="2"/>
        <v>#DIV/0!</v>
      </c>
      <c r="O37" s="33"/>
    </row>
    <row r="38" spans="1:15" hidden="1" x14ac:dyDescent="0.3">
      <c r="A38" s="32" t="s">
        <v>239</v>
      </c>
      <c r="B38" s="32" t="s">
        <v>240</v>
      </c>
      <c r="C38" s="32" t="s">
        <v>91</v>
      </c>
      <c r="D38" s="32" t="s">
        <v>241</v>
      </c>
      <c r="E38" s="24">
        <v>4</v>
      </c>
      <c r="F38" s="39"/>
      <c r="G38" s="83"/>
      <c r="H38" s="24">
        <v>42</v>
      </c>
      <c r="I38" s="80" t="e">
        <f t="shared" si="0"/>
        <v>#DIV/0!</v>
      </c>
      <c r="J38" s="24"/>
      <c r="K38" s="24"/>
      <c r="L38" s="31">
        <f t="shared" si="4"/>
        <v>0</v>
      </c>
      <c r="M38" s="48">
        <v>11</v>
      </c>
      <c r="N38" s="54" t="e">
        <f t="shared" si="2"/>
        <v>#DIV/0!</v>
      </c>
      <c r="O38" s="33"/>
    </row>
    <row r="39" spans="1:15" hidden="1" x14ac:dyDescent="0.3">
      <c r="A39" s="32"/>
      <c r="B39" s="32"/>
      <c r="C39" s="32"/>
      <c r="D39" s="32"/>
      <c r="E39" s="24"/>
      <c r="F39" s="39"/>
      <c r="G39" s="83"/>
      <c r="H39" s="24"/>
      <c r="I39" s="80" t="e">
        <f t="shared" si="0"/>
        <v>#DIV/0!</v>
      </c>
      <c r="J39" s="24"/>
      <c r="K39" s="24"/>
      <c r="L39" s="31">
        <f t="shared" si="4"/>
        <v>0</v>
      </c>
      <c r="M39" s="48">
        <v>11</v>
      </c>
      <c r="N39" s="54" t="e">
        <f t="shared" si="2"/>
        <v>#DIV/0!</v>
      </c>
      <c r="O39" s="33"/>
    </row>
    <row r="40" spans="1:15" x14ac:dyDescent="0.3">
      <c r="A40" s="32" t="s">
        <v>242</v>
      </c>
      <c r="B40" s="32" t="s">
        <v>243</v>
      </c>
      <c r="C40" s="32" t="s">
        <v>91</v>
      </c>
      <c r="D40" s="32" t="s">
        <v>229</v>
      </c>
      <c r="E40" s="24">
        <v>0</v>
      </c>
      <c r="F40" s="39">
        <v>8683</v>
      </c>
      <c r="G40" s="84">
        <f>F40/F$76</f>
        <v>6.5556813892034729E-2</v>
      </c>
      <c r="H40" s="24">
        <f>11+6</f>
        <v>17</v>
      </c>
      <c r="I40" s="80">
        <f t="shared" si="0"/>
        <v>1.9578486698145803</v>
      </c>
      <c r="J40" s="31">
        <f>'1406 W 33rd'!E13</f>
        <v>0.73529411764705888</v>
      </c>
      <c r="K40" s="58">
        <v>0</v>
      </c>
      <c r="L40" s="31">
        <f t="shared" si="4"/>
        <v>0.73529411764705888</v>
      </c>
      <c r="M40" s="48">
        <v>13.5</v>
      </c>
      <c r="N40" s="57">
        <f>M40/(F40*(1-K40)/1000)</f>
        <v>1.554762178970402</v>
      </c>
      <c r="O40" s="33" t="s">
        <v>244</v>
      </c>
    </row>
    <row r="41" spans="1:15" x14ac:dyDescent="0.3">
      <c r="A41" s="32"/>
      <c r="B41" s="32"/>
      <c r="C41" s="32"/>
      <c r="D41" s="32"/>
      <c r="E41" s="24"/>
      <c r="F41" s="39"/>
      <c r="G41" s="83"/>
      <c r="H41" s="24"/>
      <c r="I41" s="80"/>
      <c r="J41" s="24"/>
      <c r="K41" s="24"/>
      <c r="L41" s="31"/>
      <c r="M41" s="48"/>
      <c r="N41" s="54"/>
      <c r="O41" s="33"/>
    </row>
    <row r="42" spans="1:15" hidden="1" x14ac:dyDescent="0.3">
      <c r="A42" s="32" t="s">
        <v>245</v>
      </c>
      <c r="B42" s="32" t="s">
        <v>246</v>
      </c>
      <c r="C42" s="32" t="s">
        <v>91</v>
      </c>
      <c r="D42" s="32" t="s">
        <v>224</v>
      </c>
      <c r="E42" s="24">
        <v>3</v>
      </c>
      <c r="F42" s="39"/>
      <c r="G42" s="83"/>
      <c r="H42" s="24">
        <v>31</v>
      </c>
      <c r="I42" s="80" t="e">
        <f t="shared" si="0"/>
        <v>#DIV/0!</v>
      </c>
      <c r="J42" s="24"/>
      <c r="K42" s="24"/>
      <c r="L42" s="31">
        <f t="shared" ref="L42:L57" si="5">J42/(1-K42)</f>
        <v>0</v>
      </c>
      <c r="M42" s="48">
        <v>11</v>
      </c>
      <c r="N42" s="54" t="e">
        <f t="shared" ref="N42:N64" si="6">M42/(F42*(1-K42)/1000)</f>
        <v>#DIV/0!</v>
      </c>
      <c r="O42" s="33" t="s">
        <v>247</v>
      </c>
    </row>
    <row r="43" spans="1:15" hidden="1" x14ac:dyDescent="0.3">
      <c r="A43" s="32"/>
      <c r="B43" s="32" t="s">
        <v>248</v>
      </c>
      <c r="C43" s="32"/>
      <c r="D43" s="32"/>
      <c r="E43" s="24">
        <v>0</v>
      </c>
      <c r="F43" s="39"/>
      <c r="G43" s="83"/>
      <c r="H43" s="24">
        <v>26</v>
      </c>
      <c r="I43" s="80" t="e">
        <f t="shared" si="0"/>
        <v>#DIV/0!</v>
      </c>
      <c r="J43" s="24"/>
      <c r="K43" s="24"/>
      <c r="L43" s="31">
        <f t="shared" si="5"/>
        <v>0</v>
      </c>
      <c r="M43" s="48">
        <v>11</v>
      </c>
      <c r="N43" s="54" t="e">
        <f t="shared" si="6"/>
        <v>#DIV/0!</v>
      </c>
      <c r="O43" s="33" t="s">
        <v>183</v>
      </c>
    </row>
    <row r="44" spans="1:15" hidden="1" x14ac:dyDescent="0.3">
      <c r="A44" s="32"/>
      <c r="B44" s="32"/>
      <c r="C44" s="32"/>
      <c r="D44" s="32"/>
      <c r="E44" s="24"/>
      <c r="F44" s="39"/>
      <c r="G44" s="83"/>
      <c r="H44" s="24"/>
      <c r="I44" s="80" t="e">
        <f t="shared" si="0"/>
        <v>#DIV/0!</v>
      </c>
      <c r="J44" s="24"/>
      <c r="K44" s="24"/>
      <c r="L44" s="31">
        <f t="shared" si="5"/>
        <v>0</v>
      </c>
      <c r="M44" s="48">
        <v>11</v>
      </c>
      <c r="N44" s="54" t="e">
        <f t="shared" si="6"/>
        <v>#DIV/0!</v>
      </c>
      <c r="O44" s="33"/>
    </row>
    <row r="45" spans="1:15" hidden="1" x14ac:dyDescent="0.3">
      <c r="A45" s="32" t="s">
        <v>249</v>
      </c>
      <c r="B45" s="32" t="s">
        <v>250</v>
      </c>
      <c r="C45" s="32" t="s">
        <v>91</v>
      </c>
      <c r="D45" s="32" t="s">
        <v>190</v>
      </c>
      <c r="E45" s="24" t="s">
        <v>191</v>
      </c>
      <c r="F45" s="39"/>
      <c r="G45" s="83"/>
      <c r="H45" s="24">
        <v>71</v>
      </c>
      <c r="I45" s="80" t="e">
        <f t="shared" si="0"/>
        <v>#DIV/0!</v>
      </c>
      <c r="J45" s="24"/>
      <c r="K45" s="24"/>
      <c r="L45" s="31">
        <f t="shared" si="5"/>
        <v>0</v>
      </c>
      <c r="M45" s="48">
        <v>11</v>
      </c>
      <c r="N45" s="54" t="e">
        <f t="shared" si="6"/>
        <v>#DIV/0!</v>
      </c>
      <c r="O45" s="33" t="s">
        <v>251</v>
      </c>
    </row>
    <row r="46" spans="1:15" hidden="1" x14ac:dyDescent="0.3">
      <c r="A46" s="32"/>
      <c r="B46" s="32"/>
      <c r="C46" s="32"/>
      <c r="D46" s="32"/>
      <c r="E46" s="24"/>
      <c r="F46" s="39"/>
      <c r="G46" s="83"/>
      <c r="H46" s="24"/>
      <c r="I46" s="80" t="e">
        <f t="shared" si="0"/>
        <v>#DIV/0!</v>
      </c>
      <c r="J46" s="24"/>
      <c r="K46" s="24"/>
      <c r="L46" s="31">
        <f t="shared" si="5"/>
        <v>0</v>
      </c>
      <c r="M46" s="48">
        <v>11</v>
      </c>
      <c r="N46" s="54" t="e">
        <f t="shared" si="6"/>
        <v>#DIV/0!</v>
      </c>
      <c r="O46" s="33"/>
    </row>
    <row r="47" spans="1:15" hidden="1" x14ac:dyDescent="0.3">
      <c r="A47" s="32" t="s">
        <v>252</v>
      </c>
      <c r="B47" s="32" t="s">
        <v>253</v>
      </c>
      <c r="C47" s="32" t="s">
        <v>91</v>
      </c>
      <c r="D47" s="32" t="s">
        <v>190</v>
      </c>
      <c r="E47" s="24">
        <v>0</v>
      </c>
      <c r="F47" s="39"/>
      <c r="G47" s="83"/>
      <c r="H47" s="24">
        <v>10</v>
      </c>
      <c r="I47" s="80" t="e">
        <f t="shared" si="0"/>
        <v>#DIV/0!</v>
      </c>
      <c r="J47" s="24"/>
      <c r="K47" s="24"/>
      <c r="L47" s="31">
        <f t="shared" si="5"/>
        <v>0</v>
      </c>
      <c r="M47" s="48">
        <v>11</v>
      </c>
      <c r="N47" s="54" t="e">
        <f t="shared" si="6"/>
        <v>#DIV/0!</v>
      </c>
      <c r="O47" s="33" t="s">
        <v>254</v>
      </c>
    </row>
    <row r="48" spans="1:15" hidden="1" x14ac:dyDescent="0.3">
      <c r="A48" s="32"/>
      <c r="B48" s="32"/>
      <c r="C48" s="32"/>
      <c r="D48" s="32"/>
      <c r="E48" s="24"/>
      <c r="F48" s="39"/>
      <c r="G48" s="83"/>
      <c r="H48" s="24"/>
      <c r="I48" s="80" t="e">
        <f t="shared" si="0"/>
        <v>#DIV/0!</v>
      </c>
      <c r="J48" s="24"/>
      <c r="K48" s="24"/>
      <c r="L48" s="31">
        <f t="shared" si="5"/>
        <v>0</v>
      </c>
      <c r="M48" s="48">
        <v>11</v>
      </c>
      <c r="N48" s="54" t="e">
        <f t="shared" si="6"/>
        <v>#DIV/0!</v>
      </c>
      <c r="O48" s="33"/>
    </row>
    <row r="49" spans="1:15" hidden="1" x14ac:dyDescent="0.3">
      <c r="A49" s="32" t="s">
        <v>255</v>
      </c>
      <c r="B49" s="32" t="s">
        <v>256</v>
      </c>
      <c r="C49" s="32" t="s">
        <v>91</v>
      </c>
      <c r="D49" s="32" t="s">
        <v>224</v>
      </c>
      <c r="E49" s="24">
        <v>6</v>
      </c>
      <c r="F49" s="39"/>
      <c r="G49" s="83"/>
      <c r="H49" s="24">
        <v>66</v>
      </c>
      <c r="I49" s="80" t="e">
        <f t="shared" si="0"/>
        <v>#DIV/0!</v>
      </c>
      <c r="J49" s="24"/>
      <c r="K49" s="24"/>
      <c r="L49" s="31">
        <f t="shared" si="5"/>
        <v>0</v>
      </c>
      <c r="M49" s="48">
        <v>11</v>
      </c>
      <c r="N49" s="54" t="e">
        <f t="shared" si="6"/>
        <v>#DIV/0!</v>
      </c>
      <c r="O49" s="33" t="s">
        <v>257</v>
      </c>
    </row>
    <row r="50" spans="1:15" hidden="1" x14ac:dyDescent="0.3">
      <c r="A50" s="32"/>
      <c r="B50" s="32"/>
      <c r="C50" s="32"/>
      <c r="D50" s="32"/>
      <c r="E50" s="24"/>
      <c r="F50" s="39"/>
      <c r="G50" s="83"/>
      <c r="H50" s="24"/>
      <c r="I50" s="80" t="e">
        <f t="shared" si="0"/>
        <v>#DIV/0!</v>
      </c>
      <c r="J50" s="24"/>
      <c r="K50" s="24"/>
      <c r="L50" s="31">
        <f t="shared" si="5"/>
        <v>0</v>
      </c>
      <c r="M50" s="48">
        <v>11</v>
      </c>
      <c r="N50" s="54" t="e">
        <f t="shared" si="6"/>
        <v>#DIV/0!</v>
      </c>
      <c r="O50" s="33"/>
    </row>
    <row r="51" spans="1:15" hidden="1" x14ac:dyDescent="0.3">
      <c r="A51" s="32" t="s">
        <v>258</v>
      </c>
      <c r="B51" s="32" t="s">
        <v>259</v>
      </c>
      <c r="C51" s="32" t="s">
        <v>91</v>
      </c>
      <c r="D51" s="32" t="s">
        <v>260</v>
      </c>
      <c r="E51" s="24">
        <v>1</v>
      </c>
      <c r="F51" s="39"/>
      <c r="G51" s="83"/>
      <c r="H51" s="24">
        <v>23</v>
      </c>
      <c r="I51" s="80" t="e">
        <f t="shared" si="0"/>
        <v>#DIV/0!</v>
      </c>
      <c r="J51" s="24"/>
      <c r="K51" s="24"/>
      <c r="L51" s="31">
        <f t="shared" si="5"/>
        <v>0</v>
      </c>
      <c r="M51" s="48">
        <v>11</v>
      </c>
      <c r="N51" s="54" t="e">
        <f t="shared" si="6"/>
        <v>#DIV/0!</v>
      </c>
      <c r="O51" s="33" t="s">
        <v>261</v>
      </c>
    </row>
    <row r="52" spans="1:15" hidden="1" x14ac:dyDescent="0.3">
      <c r="A52" s="32"/>
      <c r="B52" s="32"/>
      <c r="C52" s="32"/>
      <c r="D52" s="32"/>
      <c r="E52" s="24"/>
      <c r="F52" s="39"/>
      <c r="G52" s="83"/>
      <c r="H52" s="24"/>
      <c r="I52" s="80" t="e">
        <f t="shared" si="0"/>
        <v>#DIV/0!</v>
      </c>
      <c r="J52" s="24"/>
      <c r="K52" s="24"/>
      <c r="L52" s="31">
        <f t="shared" si="5"/>
        <v>0</v>
      </c>
      <c r="M52" s="48">
        <v>11</v>
      </c>
      <c r="N52" s="54" t="e">
        <f t="shared" si="6"/>
        <v>#DIV/0!</v>
      </c>
      <c r="O52" s="33"/>
    </row>
    <row r="53" spans="1:15" hidden="1" x14ac:dyDescent="0.3">
      <c r="A53" s="32" t="s">
        <v>262</v>
      </c>
      <c r="B53" s="32" t="s">
        <v>263</v>
      </c>
      <c r="C53" s="32" t="s">
        <v>91</v>
      </c>
      <c r="D53" s="32" t="s">
        <v>264</v>
      </c>
      <c r="E53" s="24">
        <v>3</v>
      </c>
      <c r="F53" s="39"/>
      <c r="G53" s="83"/>
      <c r="H53" s="24">
        <v>60</v>
      </c>
      <c r="I53" s="80" t="e">
        <f t="shared" si="0"/>
        <v>#DIV/0!</v>
      </c>
      <c r="J53" s="24"/>
      <c r="K53" s="24"/>
      <c r="L53" s="31">
        <f t="shared" si="5"/>
        <v>0</v>
      </c>
      <c r="M53" s="48">
        <v>11</v>
      </c>
      <c r="N53" s="54" t="e">
        <f t="shared" si="6"/>
        <v>#DIV/0!</v>
      </c>
      <c r="O53" s="33" t="s">
        <v>265</v>
      </c>
    </row>
    <row r="54" spans="1:15" hidden="1" x14ac:dyDescent="0.3">
      <c r="A54" s="32"/>
      <c r="B54" s="32"/>
      <c r="C54" s="32"/>
      <c r="D54" s="32"/>
      <c r="E54" s="24"/>
      <c r="F54" s="39"/>
      <c r="G54" s="83"/>
      <c r="H54" s="24"/>
      <c r="I54" s="80" t="e">
        <f t="shared" si="0"/>
        <v>#DIV/0!</v>
      </c>
      <c r="J54" s="24"/>
      <c r="K54" s="24"/>
      <c r="L54" s="31">
        <f t="shared" si="5"/>
        <v>0</v>
      </c>
      <c r="M54" s="48">
        <v>11</v>
      </c>
      <c r="N54" s="54" t="e">
        <f t="shared" si="6"/>
        <v>#DIV/0!</v>
      </c>
      <c r="O54" s="33"/>
    </row>
    <row r="55" spans="1:15" hidden="1" x14ac:dyDescent="0.3">
      <c r="A55" s="32" t="s">
        <v>266</v>
      </c>
      <c r="B55" s="32" t="s">
        <v>267</v>
      </c>
      <c r="C55" s="32" t="s">
        <v>91</v>
      </c>
      <c r="D55" s="32" t="s">
        <v>268</v>
      </c>
      <c r="E55" s="24">
        <v>2</v>
      </c>
      <c r="F55" s="39"/>
      <c r="G55" s="83"/>
      <c r="H55" s="24">
        <v>43</v>
      </c>
      <c r="I55" s="80" t="e">
        <f t="shared" si="0"/>
        <v>#DIV/0!</v>
      </c>
      <c r="J55" s="24"/>
      <c r="K55" s="24"/>
      <c r="L55" s="31">
        <f t="shared" si="5"/>
        <v>0</v>
      </c>
      <c r="M55" s="48">
        <v>11</v>
      </c>
      <c r="N55" s="54" t="e">
        <f t="shared" si="6"/>
        <v>#DIV/0!</v>
      </c>
      <c r="O55" s="33"/>
    </row>
    <row r="56" spans="1:15" hidden="1" x14ac:dyDescent="0.3">
      <c r="A56" s="32"/>
      <c r="B56" s="32"/>
      <c r="C56" s="32"/>
      <c r="D56" s="32"/>
      <c r="E56" s="24"/>
      <c r="F56" s="39"/>
      <c r="G56" s="83"/>
      <c r="H56" s="24"/>
      <c r="I56" s="80" t="e">
        <f t="shared" si="0"/>
        <v>#DIV/0!</v>
      </c>
      <c r="J56" s="24"/>
      <c r="K56" s="24"/>
      <c r="L56" s="31">
        <f t="shared" si="5"/>
        <v>0</v>
      </c>
      <c r="M56" s="48">
        <v>11</v>
      </c>
      <c r="N56" s="54" t="e">
        <f t="shared" si="6"/>
        <v>#DIV/0!</v>
      </c>
      <c r="O56" s="33"/>
    </row>
    <row r="57" spans="1:15" x14ac:dyDescent="0.3">
      <c r="A57" s="32" t="s">
        <v>269</v>
      </c>
      <c r="B57" s="32" t="s">
        <v>270</v>
      </c>
      <c r="C57" s="32" t="s">
        <v>91</v>
      </c>
      <c r="D57" s="32" t="s">
        <v>271</v>
      </c>
      <c r="E57" s="24">
        <v>0</v>
      </c>
      <c r="F57" s="39">
        <v>1352</v>
      </c>
      <c r="G57" s="84">
        <f>F57/F$76</f>
        <v>1.0207625519063797E-2</v>
      </c>
      <c r="H57" s="24">
        <v>7</v>
      </c>
      <c r="I57" s="80">
        <f>(H57+H58)*1000/F57</f>
        <v>11.834319526627219</v>
      </c>
      <c r="J57" s="31">
        <f>'3807 Spenard'!E36</f>
        <v>1.1418269230769231</v>
      </c>
      <c r="K57" s="58">
        <v>0</v>
      </c>
      <c r="L57" s="31">
        <f t="shared" si="5"/>
        <v>1.1418269230769231</v>
      </c>
      <c r="M57" s="48">
        <v>18.26923076923077</v>
      </c>
      <c r="N57" s="57">
        <f t="shared" si="6"/>
        <v>13.512744651797906</v>
      </c>
      <c r="O57" s="33" t="s">
        <v>299</v>
      </c>
    </row>
    <row r="58" spans="1:15" x14ac:dyDescent="0.3">
      <c r="A58" s="32"/>
      <c r="B58" s="32" t="s">
        <v>272</v>
      </c>
      <c r="C58" s="32"/>
      <c r="D58" s="32"/>
      <c r="E58" s="24">
        <v>0</v>
      </c>
      <c r="F58" s="39"/>
      <c r="G58" s="83"/>
      <c r="H58" s="24">
        <v>9</v>
      </c>
      <c r="I58" s="80"/>
      <c r="J58" s="24"/>
      <c r="K58" s="24"/>
      <c r="L58" s="31"/>
      <c r="M58" s="48"/>
      <c r="N58" s="54"/>
      <c r="O58" s="33" t="s">
        <v>273</v>
      </c>
    </row>
    <row r="59" spans="1:15" x14ac:dyDescent="0.3">
      <c r="A59" s="32"/>
      <c r="B59" s="32"/>
      <c r="C59" s="32"/>
      <c r="D59" s="32"/>
      <c r="E59" s="24"/>
      <c r="F59" s="39"/>
      <c r="G59" s="83"/>
      <c r="H59" s="24"/>
      <c r="I59" s="80"/>
      <c r="J59" s="24"/>
      <c r="K59" s="24"/>
      <c r="L59" s="31"/>
      <c r="M59" s="48"/>
      <c r="N59" s="54"/>
      <c r="O59" s="33"/>
    </row>
    <row r="60" spans="1:15" hidden="1" x14ac:dyDescent="0.3">
      <c r="A60" s="32" t="s">
        <v>274</v>
      </c>
      <c r="B60" s="32" t="s">
        <v>275</v>
      </c>
      <c r="C60" s="32" t="s">
        <v>91</v>
      </c>
      <c r="D60" s="32" t="s">
        <v>224</v>
      </c>
      <c r="E60" s="24">
        <v>2</v>
      </c>
      <c r="F60" s="39"/>
      <c r="G60" s="83"/>
      <c r="H60" s="24">
        <v>61</v>
      </c>
      <c r="I60" s="80" t="e">
        <f t="shared" si="0"/>
        <v>#DIV/0!</v>
      </c>
      <c r="J60" s="24"/>
      <c r="K60" s="24"/>
      <c r="L60" s="31">
        <f>J60/(1-K60)</f>
        <v>0</v>
      </c>
      <c r="M60" s="48">
        <v>11</v>
      </c>
      <c r="N60" s="54" t="e">
        <f t="shared" si="6"/>
        <v>#DIV/0!</v>
      </c>
      <c r="O60" s="33"/>
    </row>
    <row r="61" spans="1:15" hidden="1" x14ac:dyDescent="0.3">
      <c r="A61" s="32"/>
      <c r="B61" s="32"/>
      <c r="C61" s="32"/>
      <c r="D61" s="32"/>
      <c r="E61" s="24"/>
      <c r="F61" s="39"/>
      <c r="G61" s="83"/>
      <c r="H61" s="24"/>
      <c r="I61" s="80" t="e">
        <f t="shared" si="0"/>
        <v>#DIV/0!</v>
      </c>
      <c r="J61" s="24"/>
      <c r="K61" s="24"/>
      <c r="L61" s="31">
        <f>J61/(1-K61)</f>
        <v>0</v>
      </c>
      <c r="M61" s="48">
        <v>11</v>
      </c>
      <c r="N61" s="54" t="e">
        <f t="shared" si="6"/>
        <v>#DIV/0!</v>
      </c>
      <c r="O61" s="33"/>
    </row>
    <row r="62" spans="1:15" x14ac:dyDescent="0.3">
      <c r="A62" s="32" t="s">
        <v>276</v>
      </c>
      <c r="B62" s="32" t="s">
        <v>277</v>
      </c>
      <c r="C62" s="32" t="s">
        <v>91</v>
      </c>
      <c r="D62" s="32" t="s">
        <v>198</v>
      </c>
      <c r="E62" s="24" t="s">
        <v>191</v>
      </c>
      <c r="F62" s="39">
        <v>4736</v>
      </c>
      <c r="G62" s="84">
        <f>F62/F$76</f>
        <v>3.5756889392223483E-2</v>
      </c>
      <c r="H62" s="24">
        <v>29</v>
      </c>
      <c r="I62" s="80">
        <f>H62*1000/F62</f>
        <v>6.1233108108108105</v>
      </c>
      <c r="J62" s="31">
        <f>'3826 Spenard'!E23</f>
        <v>0.14285714285714285</v>
      </c>
      <c r="K62" s="58">
        <v>0</v>
      </c>
      <c r="L62" s="31">
        <f>J62/(1-K62)</f>
        <v>0.14285714285714285</v>
      </c>
      <c r="M62" s="48">
        <v>4.0999999999999996</v>
      </c>
      <c r="N62" s="57">
        <f t="shared" si="6"/>
        <v>0.86570945945945943</v>
      </c>
      <c r="O62" s="33" t="s">
        <v>278</v>
      </c>
    </row>
    <row r="63" spans="1:15" x14ac:dyDescent="0.3">
      <c r="A63" s="32"/>
      <c r="B63" s="32"/>
      <c r="C63" s="32"/>
      <c r="D63" s="32"/>
      <c r="E63" s="24"/>
      <c r="F63" s="39"/>
      <c r="G63" s="83"/>
      <c r="H63" s="24"/>
      <c r="I63" s="80"/>
      <c r="J63" s="24"/>
      <c r="K63" s="24"/>
      <c r="L63" s="31"/>
      <c r="M63" s="48"/>
      <c r="N63" s="54"/>
      <c r="O63" s="33"/>
    </row>
    <row r="64" spans="1:15" x14ac:dyDescent="0.3">
      <c r="A64" s="32" t="s">
        <v>279</v>
      </c>
      <c r="B64" s="32" t="s">
        <v>280</v>
      </c>
      <c r="C64" s="32" t="s">
        <v>91</v>
      </c>
      <c r="D64" s="32" t="s">
        <v>281</v>
      </c>
      <c r="E64" s="24" t="s">
        <v>191</v>
      </c>
      <c r="F64" s="39">
        <v>11758</v>
      </c>
      <c r="G64" s="84">
        <f>F64/F$76</f>
        <v>8.877312193280483E-2</v>
      </c>
      <c r="H64" s="24">
        <v>14</v>
      </c>
      <c r="I64" s="80">
        <f t="shared" si="0"/>
        <v>1.1906786868515054</v>
      </c>
      <c r="J64" s="31">
        <f>'3836 Spenard'!E17</f>
        <v>0.41964285714285715</v>
      </c>
      <c r="K64" s="31">
        <v>0.35</v>
      </c>
      <c r="L64" s="31">
        <f>J64/(1-K64)</f>
        <v>0.64560439560439564</v>
      </c>
      <c r="M64" s="48">
        <v>5.9</v>
      </c>
      <c r="N64" s="57">
        <f t="shared" si="6"/>
        <v>0.77197848927734969</v>
      </c>
      <c r="O64" s="33" t="s">
        <v>282</v>
      </c>
    </row>
    <row r="65" spans="1:15" x14ac:dyDescent="0.3">
      <c r="A65" s="32"/>
      <c r="B65" s="32"/>
      <c r="C65" s="32"/>
      <c r="D65" s="32"/>
      <c r="E65" s="24"/>
      <c r="F65" s="39"/>
      <c r="G65" s="83"/>
      <c r="H65" s="24"/>
      <c r="I65" s="81"/>
      <c r="J65" s="24"/>
      <c r="K65" s="24"/>
      <c r="L65" s="24"/>
      <c r="M65" s="47"/>
      <c r="N65" s="53"/>
      <c r="O65" s="33"/>
    </row>
    <row r="66" spans="1:15" hidden="1" x14ac:dyDescent="0.3">
      <c r="A66" s="32" t="s">
        <v>283</v>
      </c>
      <c r="B66" s="32" t="s">
        <v>284</v>
      </c>
      <c r="C66" s="32" t="s">
        <v>91</v>
      </c>
      <c r="D66" s="32" t="s">
        <v>229</v>
      </c>
      <c r="E66" s="24">
        <v>0</v>
      </c>
      <c r="F66" s="24"/>
      <c r="G66" s="83"/>
      <c r="H66" s="24">
        <v>23</v>
      </c>
      <c r="I66" s="24"/>
      <c r="J66" s="24"/>
      <c r="K66" s="24"/>
      <c r="L66" s="24"/>
      <c r="M66" s="24"/>
      <c r="N66" s="24"/>
      <c r="O66" s="33" t="s">
        <v>285</v>
      </c>
    </row>
    <row r="67" spans="1:15" hidden="1" x14ac:dyDescent="0.3">
      <c r="A67" s="32"/>
      <c r="B67" s="32"/>
      <c r="C67" s="32"/>
      <c r="D67" s="32"/>
      <c r="E67" s="24"/>
      <c r="F67" s="24"/>
      <c r="G67" s="83"/>
      <c r="H67" s="24"/>
      <c r="I67" s="24"/>
      <c r="J67" s="24"/>
      <c r="K67" s="24"/>
      <c r="L67" s="24"/>
      <c r="M67" s="24"/>
      <c r="N67" s="24"/>
      <c r="O67" s="33"/>
    </row>
    <row r="68" spans="1:15" hidden="1" x14ac:dyDescent="0.3">
      <c r="A68" s="32" t="s">
        <v>286</v>
      </c>
      <c r="B68" s="32" t="s">
        <v>287</v>
      </c>
      <c r="C68" s="32" t="s">
        <v>91</v>
      </c>
      <c r="D68" s="32" t="s">
        <v>224</v>
      </c>
      <c r="E68" s="24">
        <v>3</v>
      </c>
      <c r="F68" s="24"/>
      <c r="G68" s="83"/>
      <c r="H68" s="24">
        <v>126</v>
      </c>
      <c r="I68" s="24"/>
      <c r="J68" s="24"/>
      <c r="K68" s="24"/>
      <c r="L68" s="24"/>
      <c r="M68" s="24"/>
      <c r="N68" s="24"/>
      <c r="O68" s="33"/>
    </row>
    <row r="69" spans="1:15" hidden="1" x14ac:dyDescent="0.3">
      <c r="A69" s="32"/>
      <c r="B69" s="32"/>
      <c r="C69" s="32"/>
      <c r="D69" s="32"/>
      <c r="E69" s="24"/>
      <c r="F69" s="24"/>
      <c r="G69" s="83"/>
      <c r="H69" s="24"/>
      <c r="I69" s="24"/>
      <c r="J69" s="24"/>
      <c r="K69" s="24"/>
      <c r="L69" s="24"/>
      <c r="M69" s="24"/>
      <c r="N69" s="24"/>
      <c r="O69" s="33"/>
    </row>
    <row r="70" spans="1:15" hidden="1" x14ac:dyDescent="0.3">
      <c r="A70" s="32" t="s">
        <v>288</v>
      </c>
      <c r="B70" s="32" t="s">
        <v>289</v>
      </c>
      <c r="C70" s="32" t="s">
        <v>91</v>
      </c>
      <c r="D70" s="32" t="s">
        <v>186</v>
      </c>
      <c r="E70" s="24">
        <v>0</v>
      </c>
      <c r="F70" s="24"/>
      <c r="G70" s="83"/>
      <c r="H70" s="24">
        <v>5</v>
      </c>
      <c r="I70" s="24"/>
      <c r="J70" s="24"/>
      <c r="K70" s="24"/>
      <c r="L70" s="24"/>
      <c r="M70" s="24"/>
      <c r="N70" s="24"/>
      <c r="O70" s="33" t="s">
        <v>290</v>
      </c>
    </row>
    <row r="71" spans="1:15" hidden="1" x14ac:dyDescent="0.3">
      <c r="A71" s="32"/>
      <c r="B71" s="32" t="s">
        <v>291</v>
      </c>
      <c r="C71" s="32"/>
      <c r="D71" s="32"/>
      <c r="E71" s="24">
        <v>0</v>
      </c>
      <c r="F71" s="24"/>
      <c r="G71" s="83"/>
      <c r="H71" s="24">
        <v>9</v>
      </c>
      <c r="I71" s="24"/>
      <c r="J71" s="24"/>
      <c r="K71" s="24"/>
      <c r="L71" s="24"/>
      <c r="M71" s="24"/>
      <c r="N71" s="24"/>
      <c r="O71" s="33" t="s">
        <v>183</v>
      </c>
    </row>
    <row r="72" spans="1:15" hidden="1" x14ac:dyDescent="0.3">
      <c r="A72" s="32"/>
      <c r="B72" s="32"/>
      <c r="C72" s="32"/>
      <c r="D72" s="32"/>
      <c r="E72" s="24"/>
      <c r="F72" s="24"/>
      <c r="G72" s="83"/>
      <c r="H72" s="24"/>
      <c r="I72" s="24"/>
      <c r="J72" s="24"/>
      <c r="K72" s="24"/>
      <c r="L72" s="24"/>
      <c r="M72" s="24"/>
      <c r="N72" s="24"/>
      <c r="O72" s="33"/>
    </row>
    <row r="73" spans="1:15" hidden="1" x14ac:dyDescent="0.3">
      <c r="A73" s="32" t="s">
        <v>292</v>
      </c>
      <c r="B73" s="32" t="s">
        <v>293</v>
      </c>
      <c r="C73" s="32" t="s">
        <v>91</v>
      </c>
      <c r="D73" s="32" t="s">
        <v>260</v>
      </c>
      <c r="E73" s="24">
        <v>0</v>
      </c>
      <c r="F73" s="24"/>
      <c r="G73" s="83"/>
      <c r="H73" s="24">
        <v>11</v>
      </c>
      <c r="I73" s="24"/>
      <c r="J73" s="24"/>
      <c r="K73" s="24"/>
      <c r="L73" s="24"/>
      <c r="M73" s="24"/>
      <c r="N73" s="24"/>
      <c r="O73" s="33" t="s">
        <v>294</v>
      </c>
    </row>
    <row r="74" spans="1:15" hidden="1" x14ac:dyDescent="0.3">
      <c r="A74" s="32"/>
      <c r="B74" s="32"/>
      <c r="C74" s="32"/>
      <c r="D74" s="32"/>
      <c r="E74" s="24"/>
      <c r="F74" s="24"/>
      <c r="G74" s="83"/>
      <c r="H74" s="24"/>
      <c r="I74" s="24"/>
      <c r="J74" s="24"/>
      <c r="K74" s="24"/>
      <c r="L74" s="24"/>
      <c r="M74" s="24"/>
      <c r="N74" s="24"/>
      <c r="O74" s="33"/>
    </row>
    <row r="75" spans="1:15" hidden="1" x14ac:dyDescent="0.3">
      <c r="A75" s="32" t="s">
        <v>295</v>
      </c>
      <c r="B75" s="32" t="s">
        <v>296</v>
      </c>
      <c r="C75" s="32" t="s">
        <v>91</v>
      </c>
      <c r="D75" s="32" t="s">
        <v>224</v>
      </c>
      <c r="E75" s="24">
        <v>2</v>
      </c>
      <c r="F75" s="24"/>
      <c r="G75" s="83"/>
      <c r="H75" s="24">
        <v>34</v>
      </c>
      <c r="I75" s="24"/>
      <c r="J75" s="24"/>
      <c r="K75" s="24"/>
      <c r="L75" s="24"/>
      <c r="M75" s="24"/>
      <c r="N75" s="24"/>
      <c r="O75" s="33"/>
    </row>
    <row r="76" spans="1:15" s="25" customFormat="1" ht="30" customHeight="1" x14ac:dyDescent="0.3">
      <c r="A76" s="74" t="s">
        <v>339</v>
      </c>
      <c r="B76" s="74"/>
      <c r="C76" s="74"/>
      <c r="D76" s="74"/>
      <c r="E76" s="74"/>
      <c r="F76" s="75">
        <f>SUM(F8,F15,F22,F25,F40,F57,F62,F64)</f>
        <v>132450</v>
      </c>
      <c r="G76" s="75"/>
      <c r="H76" s="75">
        <f>SUM(H8+H15+H22+H23+H25+H40+H57+H58+H62+H64)</f>
        <v>421</v>
      </c>
      <c r="I76" s="76">
        <f>($G8*I8)+($G15*I15)+($G22*I22)+($G25*I25)+($G40*I40)+($G57*I57)+($G62*I62)+($G64*I64)</f>
        <v>3.1785579463948657</v>
      </c>
      <c r="J76" s="75"/>
      <c r="K76" s="75"/>
      <c r="L76" s="85">
        <f>($G8*L8)+($G15*L15)+($G22*L22)+($G25*L25)+($G40*L40)+($G57*L57)+($G62*L62)+($G64*L64)</f>
        <v>0.55304275801207281</v>
      </c>
      <c r="M76" s="77">
        <f>SUM(M8,M15,M22,M25,M40,M57,M62,M64)</f>
        <v>185.91923076923078</v>
      </c>
      <c r="N76" s="76">
        <f>($G8*N8)+($G15*N15)+($G22*N22)+($G25*N25)+($G40*N40)+($G57*N57)+($G62*N62)+($G64*N64)</f>
        <v>1.6958032529946461</v>
      </c>
      <c r="O76" s="76"/>
    </row>
    <row r="77" spans="1:15" x14ac:dyDescent="0.3">
      <c r="A77" s="34" t="s">
        <v>342</v>
      </c>
      <c r="F77" s="30">
        <f>SUM(F8,F22,F57,F62)</f>
        <v>19300</v>
      </c>
      <c r="L77" s="70">
        <f>AVERAGE(L8,L15,L22,L25,L40,L57,L62,L64)</f>
        <v>0.5790332822793679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zoomScaleNormal="100" zoomScaleSheetLayoutView="100" workbookViewId="0">
      <selection activeCell="E19" sqref="E19"/>
    </sheetView>
  </sheetViews>
  <sheetFormatPr defaultColWidth="11.6640625" defaultRowHeight="20.100000000000001" customHeight="1" x14ac:dyDescent="0.3"/>
  <cols>
    <col min="1" max="1" width="11.6640625" style="2"/>
    <col min="2" max="16384" width="11.6640625" style="1"/>
  </cols>
  <sheetData>
    <row r="1" spans="1:10" ht="20.100000000000001" customHeight="1" x14ac:dyDescent="0.3">
      <c r="A1" s="3" t="s">
        <v>0</v>
      </c>
      <c r="C1" s="1" t="s">
        <v>2</v>
      </c>
    </row>
    <row r="2" spans="1:10" ht="20.100000000000001" customHeight="1" x14ac:dyDescent="0.3">
      <c r="A2" s="3" t="s">
        <v>3</v>
      </c>
      <c r="C2" s="1" t="s">
        <v>5</v>
      </c>
    </row>
    <row r="3" spans="1:10" ht="20.100000000000001" customHeight="1" x14ac:dyDescent="0.3">
      <c r="A3" s="3" t="s">
        <v>4</v>
      </c>
      <c r="C3" s="1" t="s">
        <v>9</v>
      </c>
    </row>
    <row r="4" spans="1:10" ht="30.9" customHeight="1" x14ac:dyDescent="0.3">
      <c r="A4" s="93" t="s">
        <v>30</v>
      </c>
      <c r="B4" s="93"/>
      <c r="C4" s="93"/>
      <c r="D4" s="93"/>
      <c r="E4" s="93"/>
      <c r="F4" s="93"/>
      <c r="G4" s="93"/>
      <c r="H4" s="93"/>
      <c r="I4" s="93"/>
      <c r="J4" s="93"/>
    </row>
    <row r="6" spans="1:10" ht="46.8" x14ac:dyDescent="0.3">
      <c r="A6" s="4" t="s">
        <v>6</v>
      </c>
      <c r="B6" s="4" t="s">
        <v>7</v>
      </c>
      <c r="C6" s="5" t="s">
        <v>8</v>
      </c>
      <c r="D6" s="5" t="s">
        <v>77</v>
      </c>
      <c r="E6" s="5" t="s">
        <v>78</v>
      </c>
      <c r="F6" s="92" t="s">
        <v>1</v>
      </c>
      <c r="G6" s="92"/>
      <c r="H6" s="92"/>
      <c r="I6" s="92"/>
      <c r="J6" s="92"/>
    </row>
    <row r="7" spans="1:10" ht="20.100000000000001" customHeight="1" x14ac:dyDescent="0.3">
      <c r="A7" s="8">
        <v>45237</v>
      </c>
      <c r="B7" s="11">
        <v>0.41666666666666669</v>
      </c>
      <c r="C7" s="4">
        <v>25</v>
      </c>
      <c r="D7" s="4">
        <f>48-12</f>
        <v>36</v>
      </c>
      <c r="E7" s="20">
        <f>C7/D7</f>
        <v>0.69444444444444442</v>
      </c>
      <c r="F7" s="92" t="s">
        <v>300</v>
      </c>
      <c r="G7" s="92"/>
      <c r="H7" s="92"/>
      <c r="I7" s="92"/>
      <c r="J7" s="92"/>
    </row>
    <row r="8" spans="1:10" ht="20.100000000000001" customHeight="1" x14ac:dyDescent="0.3">
      <c r="A8" s="8"/>
      <c r="B8" s="11">
        <v>0.58333333333333337</v>
      </c>
      <c r="C8" s="4">
        <v>23</v>
      </c>
      <c r="D8" s="4">
        <f t="shared" ref="D8:D17" si="0">48-12</f>
        <v>36</v>
      </c>
      <c r="E8" s="20">
        <f t="shared" ref="E8:E17" si="1">C8/D8</f>
        <v>0.63888888888888884</v>
      </c>
      <c r="F8" s="92"/>
      <c r="G8" s="92"/>
      <c r="H8" s="92"/>
      <c r="I8" s="92"/>
      <c r="J8" s="92"/>
    </row>
    <row r="9" spans="1:10" ht="20.100000000000001" customHeight="1" x14ac:dyDescent="0.3">
      <c r="A9" s="8"/>
      <c r="B9" s="11">
        <v>0.91666666666666663</v>
      </c>
      <c r="C9" s="4">
        <v>29</v>
      </c>
      <c r="D9" s="4">
        <f t="shared" si="0"/>
        <v>36</v>
      </c>
      <c r="E9" s="20">
        <f t="shared" si="1"/>
        <v>0.80555555555555558</v>
      </c>
      <c r="F9" s="92" t="s">
        <v>301</v>
      </c>
      <c r="G9" s="92"/>
      <c r="H9" s="92"/>
      <c r="I9" s="92"/>
      <c r="J9" s="92"/>
    </row>
    <row r="10" spans="1:10" ht="20.100000000000001" customHeight="1" x14ac:dyDescent="0.3">
      <c r="A10" s="8"/>
      <c r="B10" s="11">
        <v>0.95833333333333337</v>
      </c>
      <c r="C10" s="4">
        <v>29</v>
      </c>
      <c r="D10" s="4">
        <f t="shared" si="0"/>
        <v>36</v>
      </c>
      <c r="E10" s="20">
        <f t="shared" si="1"/>
        <v>0.80555555555555558</v>
      </c>
      <c r="F10" s="92" t="s">
        <v>46</v>
      </c>
      <c r="G10" s="92"/>
      <c r="H10" s="92"/>
      <c r="I10" s="92"/>
      <c r="J10" s="92"/>
    </row>
    <row r="11" spans="1:10" ht="20.100000000000001" customHeight="1" x14ac:dyDescent="0.3">
      <c r="A11" s="8">
        <v>45238</v>
      </c>
      <c r="B11" s="11">
        <v>0</v>
      </c>
      <c r="C11" s="4">
        <v>29</v>
      </c>
      <c r="D11" s="4">
        <f t="shared" si="0"/>
        <v>36</v>
      </c>
      <c r="E11" s="20">
        <f t="shared" si="1"/>
        <v>0.80555555555555558</v>
      </c>
      <c r="F11" s="92" t="s">
        <v>46</v>
      </c>
      <c r="G11" s="92"/>
      <c r="H11" s="92"/>
      <c r="I11" s="92"/>
      <c r="J11" s="92"/>
    </row>
    <row r="12" spans="1:10" ht="20.100000000000001" customHeight="1" x14ac:dyDescent="0.3">
      <c r="A12" s="8"/>
      <c r="B12" s="11">
        <v>0.19513888888888889</v>
      </c>
      <c r="C12" s="4">
        <v>29</v>
      </c>
      <c r="D12" s="4">
        <f t="shared" si="0"/>
        <v>36</v>
      </c>
      <c r="E12" s="20">
        <f t="shared" si="1"/>
        <v>0.80555555555555558</v>
      </c>
      <c r="F12" s="92" t="s">
        <v>75</v>
      </c>
      <c r="G12" s="92"/>
      <c r="H12" s="92"/>
      <c r="I12" s="92"/>
      <c r="J12" s="92"/>
    </row>
    <row r="13" spans="1:10" ht="20.100000000000001" customHeight="1" x14ac:dyDescent="0.3">
      <c r="A13" s="8"/>
      <c r="B13" s="11">
        <v>0.41666666666666669</v>
      </c>
      <c r="C13" s="4">
        <v>24</v>
      </c>
      <c r="D13" s="4">
        <f t="shared" si="0"/>
        <v>36</v>
      </c>
      <c r="E13" s="20">
        <f t="shared" si="1"/>
        <v>0.66666666666666663</v>
      </c>
      <c r="F13" s="89"/>
      <c r="G13" s="90"/>
      <c r="H13" s="90"/>
      <c r="I13" s="90"/>
      <c r="J13" s="91"/>
    </row>
    <row r="14" spans="1:10" ht="20.100000000000001" customHeight="1" x14ac:dyDescent="0.3">
      <c r="A14" s="8"/>
      <c r="B14" s="11">
        <v>0.58333333333333337</v>
      </c>
      <c r="C14" s="4">
        <v>27</v>
      </c>
      <c r="D14" s="4">
        <f t="shared" si="0"/>
        <v>36</v>
      </c>
      <c r="E14" s="20">
        <f t="shared" si="1"/>
        <v>0.75</v>
      </c>
      <c r="F14" s="89"/>
      <c r="G14" s="90"/>
      <c r="H14" s="90"/>
      <c r="I14" s="90"/>
      <c r="J14" s="91"/>
    </row>
    <row r="15" spans="1:10" ht="20.100000000000001" customHeight="1" x14ac:dyDescent="0.3">
      <c r="A15" s="8"/>
      <c r="B15" s="11">
        <v>0.91666666666666663</v>
      </c>
      <c r="C15" s="4">
        <v>27</v>
      </c>
      <c r="D15" s="4">
        <f t="shared" si="0"/>
        <v>36</v>
      </c>
      <c r="E15" s="20">
        <f t="shared" si="1"/>
        <v>0.75</v>
      </c>
      <c r="F15" s="92" t="s">
        <v>76</v>
      </c>
      <c r="G15" s="92"/>
      <c r="H15" s="92"/>
      <c r="I15" s="92"/>
      <c r="J15" s="92"/>
    </row>
    <row r="16" spans="1:10" ht="20.100000000000001" customHeight="1" x14ac:dyDescent="0.3">
      <c r="A16" s="8"/>
      <c r="B16" s="11">
        <v>0.95833333333333337</v>
      </c>
      <c r="C16" s="4">
        <v>27</v>
      </c>
      <c r="D16" s="4">
        <f t="shared" si="0"/>
        <v>36</v>
      </c>
      <c r="E16" s="20">
        <f t="shared" si="1"/>
        <v>0.75</v>
      </c>
      <c r="F16" s="92" t="s">
        <v>301</v>
      </c>
      <c r="G16" s="92"/>
      <c r="H16" s="92"/>
      <c r="I16" s="92"/>
      <c r="J16" s="92"/>
    </row>
    <row r="17" spans="1:10" ht="20.100000000000001" customHeight="1" x14ac:dyDescent="0.3">
      <c r="A17" s="8"/>
      <c r="B17" s="11">
        <v>0</v>
      </c>
      <c r="C17" s="4">
        <v>27</v>
      </c>
      <c r="D17" s="4">
        <f t="shared" si="0"/>
        <v>36</v>
      </c>
      <c r="E17" s="20">
        <f t="shared" si="1"/>
        <v>0.75</v>
      </c>
      <c r="F17" s="92" t="s">
        <v>46</v>
      </c>
      <c r="G17" s="92"/>
      <c r="H17" s="92"/>
      <c r="I17" s="92"/>
      <c r="J17" s="92"/>
    </row>
    <row r="18" spans="1:10" ht="20.100000000000001" customHeight="1" x14ac:dyDescent="0.3">
      <c r="A18" s="8"/>
      <c r="B18" s="7"/>
      <c r="C18" s="7"/>
      <c r="D18" s="7"/>
      <c r="E18" s="7"/>
      <c r="F18" s="92"/>
      <c r="G18" s="92"/>
      <c r="H18" s="92"/>
      <c r="I18" s="92"/>
      <c r="J18" s="92"/>
    </row>
    <row r="19" spans="1:10" ht="20.100000000000001" customHeight="1" x14ac:dyDescent="0.3">
      <c r="A19" s="8"/>
      <c r="B19" s="49" t="s">
        <v>80</v>
      </c>
      <c r="C19" s="50">
        <f>MAX(C7:C17)</f>
        <v>29</v>
      </c>
      <c r="D19" s="4" t="s">
        <v>80</v>
      </c>
      <c r="E19" s="22">
        <f>MAX(E7:E17)</f>
        <v>0.80555555555555558</v>
      </c>
      <c r="F19" s="92"/>
      <c r="G19" s="92"/>
      <c r="H19" s="92"/>
      <c r="I19" s="92"/>
      <c r="J19" s="92"/>
    </row>
    <row r="20" spans="1:10" ht="20.100000000000001" customHeight="1" x14ac:dyDescent="0.3">
      <c r="A20" s="8"/>
      <c r="B20" s="49" t="s">
        <v>81</v>
      </c>
      <c r="C20" s="50">
        <f>MIN(C7:C17)</f>
        <v>23</v>
      </c>
      <c r="D20" s="4" t="s">
        <v>81</v>
      </c>
      <c r="E20" s="22">
        <f>MIN(E7:E17)</f>
        <v>0.63888888888888884</v>
      </c>
      <c r="F20" s="92"/>
      <c r="G20" s="92"/>
      <c r="H20" s="92"/>
      <c r="I20" s="92"/>
      <c r="J20" s="92"/>
    </row>
    <row r="21" spans="1:10" ht="20.100000000000001" customHeight="1" x14ac:dyDescent="0.3">
      <c r="A21" s="8"/>
      <c r="B21" s="49" t="s">
        <v>82</v>
      </c>
      <c r="C21" s="51">
        <f>AVERAGE(C7:C17)</f>
        <v>26.90909090909091</v>
      </c>
      <c r="D21" s="4" t="s">
        <v>82</v>
      </c>
      <c r="E21" s="22">
        <f>AVERAGE(E7:E17)</f>
        <v>0.7474747474747474</v>
      </c>
      <c r="F21" s="92"/>
      <c r="G21" s="92"/>
      <c r="H21" s="92"/>
      <c r="I21" s="92"/>
      <c r="J21" s="92"/>
    </row>
    <row r="22" spans="1:10" ht="20.100000000000001" customHeight="1" x14ac:dyDescent="0.3">
      <c r="A22" s="8"/>
      <c r="B22" s="7"/>
      <c r="C22" s="7"/>
      <c r="D22" s="7"/>
      <c r="E22" s="7"/>
      <c r="F22" s="92"/>
      <c r="G22" s="92"/>
      <c r="H22" s="92"/>
      <c r="I22" s="92"/>
      <c r="J22" s="92"/>
    </row>
  </sheetData>
  <mergeCells count="18">
    <mergeCell ref="F12:J12"/>
    <mergeCell ref="F13:J13"/>
    <mergeCell ref="F14:J14"/>
    <mergeCell ref="F15:J15"/>
    <mergeCell ref="F22:J22"/>
    <mergeCell ref="F17:J17"/>
    <mergeCell ref="A4:J4"/>
    <mergeCell ref="F18:J18"/>
    <mergeCell ref="F19:J19"/>
    <mergeCell ref="F20:J20"/>
    <mergeCell ref="F21:J21"/>
    <mergeCell ref="F6:J6"/>
    <mergeCell ref="F7:J7"/>
    <mergeCell ref="F8:J8"/>
    <mergeCell ref="F9:J9"/>
    <mergeCell ref="F10:J10"/>
    <mergeCell ref="F16:J16"/>
    <mergeCell ref="F11:J11"/>
  </mergeCells>
  <printOptions horizontalCentered="1"/>
  <pageMargins left="0.5" right="0.5" top="1" bottom="0.75" header="0.3" footer="0.3"/>
  <pageSetup orientation="landscape" r:id="rId1"/>
  <headerFooter>
    <oddHeader>&amp;CSpenard Corridor Parking Study
Parking Usage Data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6"/>
  <sheetViews>
    <sheetView zoomScaleNormal="100" zoomScaleSheetLayoutView="100" workbookViewId="0">
      <selection activeCell="B12" sqref="B12:C14"/>
    </sheetView>
  </sheetViews>
  <sheetFormatPr defaultColWidth="11.6640625" defaultRowHeight="20.100000000000001" customHeight="1" x14ac:dyDescent="0.3"/>
  <cols>
    <col min="1" max="1" width="11.6640625" style="2"/>
    <col min="2" max="16384" width="11.6640625" style="1"/>
  </cols>
  <sheetData>
    <row r="1" spans="1:10" ht="20.100000000000001" customHeight="1" x14ac:dyDescent="0.3">
      <c r="A1" s="3" t="s">
        <v>0</v>
      </c>
      <c r="C1" s="1" t="s">
        <v>2</v>
      </c>
    </row>
    <row r="2" spans="1:10" ht="20.100000000000001" customHeight="1" x14ac:dyDescent="0.3">
      <c r="A2" s="3" t="s">
        <v>3</v>
      </c>
      <c r="C2" s="1" t="s">
        <v>10</v>
      </c>
    </row>
    <row r="3" spans="1:10" ht="20.100000000000001" customHeight="1" x14ac:dyDescent="0.3">
      <c r="A3" s="3" t="s">
        <v>4</v>
      </c>
      <c r="C3" s="1" t="s">
        <v>11</v>
      </c>
    </row>
    <row r="4" spans="1:10" ht="32.1" customHeight="1" x14ac:dyDescent="0.3">
      <c r="A4" s="93" t="s">
        <v>31</v>
      </c>
      <c r="B4" s="93"/>
      <c r="C4" s="93"/>
      <c r="D4" s="93"/>
      <c r="E4" s="93"/>
      <c r="F4" s="93"/>
      <c r="G4" s="93"/>
      <c r="H4" s="93"/>
      <c r="I4" s="93"/>
      <c r="J4" s="93"/>
    </row>
    <row r="6" spans="1:10" ht="46.8" x14ac:dyDescent="0.3">
      <c r="A6" s="4" t="s">
        <v>6</v>
      </c>
      <c r="B6" s="4" t="s">
        <v>7</v>
      </c>
      <c r="C6" s="5" t="s">
        <v>8</v>
      </c>
      <c r="D6" s="5" t="s">
        <v>77</v>
      </c>
      <c r="E6" s="5" t="s">
        <v>78</v>
      </c>
      <c r="F6" s="92" t="s">
        <v>1</v>
      </c>
      <c r="G6" s="92"/>
      <c r="H6" s="92"/>
      <c r="I6" s="92"/>
      <c r="J6" s="92"/>
    </row>
    <row r="7" spans="1:10" ht="20.100000000000001" customHeight="1" x14ac:dyDescent="0.3">
      <c r="A7" s="8">
        <v>45237</v>
      </c>
      <c r="B7" s="11">
        <v>0.41666666666666669</v>
      </c>
      <c r="C7" s="7">
        <v>7</v>
      </c>
      <c r="D7" s="7">
        <v>12</v>
      </c>
      <c r="E7" s="17">
        <f>C7/D7</f>
        <v>0.58333333333333337</v>
      </c>
      <c r="F7" s="92"/>
      <c r="G7" s="92"/>
      <c r="H7" s="92"/>
      <c r="I7" s="92"/>
      <c r="J7" s="92"/>
    </row>
    <row r="8" spans="1:10" ht="20.100000000000001" customHeight="1" x14ac:dyDescent="0.3">
      <c r="A8" s="8"/>
      <c r="B8" s="11">
        <v>0.58333333333333337</v>
      </c>
      <c r="C8" s="7">
        <v>8</v>
      </c>
      <c r="D8" s="7">
        <v>12</v>
      </c>
      <c r="E8" s="17">
        <f t="shared" ref="E8:E10" si="0">C8/D8</f>
        <v>0.66666666666666663</v>
      </c>
      <c r="F8" s="92"/>
      <c r="G8" s="92"/>
      <c r="H8" s="92"/>
      <c r="I8" s="92"/>
      <c r="J8" s="92"/>
    </row>
    <row r="9" spans="1:10" ht="20.100000000000001" customHeight="1" x14ac:dyDescent="0.3">
      <c r="A9" s="8">
        <v>45238</v>
      </c>
      <c r="B9" s="11">
        <v>0.41666666666666669</v>
      </c>
      <c r="C9" s="7">
        <v>6</v>
      </c>
      <c r="D9" s="7">
        <v>12</v>
      </c>
      <c r="E9" s="17">
        <f t="shared" si="0"/>
        <v>0.5</v>
      </c>
      <c r="F9" s="89"/>
      <c r="G9" s="90"/>
      <c r="H9" s="90"/>
      <c r="I9" s="90"/>
      <c r="J9" s="91"/>
    </row>
    <row r="10" spans="1:10" ht="20.100000000000001" customHeight="1" x14ac:dyDescent="0.3">
      <c r="A10" s="8"/>
      <c r="B10" s="11">
        <v>0.58333333333333337</v>
      </c>
      <c r="C10" s="7">
        <v>7</v>
      </c>
      <c r="D10" s="7">
        <v>12</v>
      </c>
      <c r="E10" s="17">
        <f t="shared" si="0"/>
        <v>0.58333333333333337</v>
      </c>
      <c r="F10" s="89"/>
      <c r="G10" s="90"/>
      <c r="H10" s="90"/>
      <c r="I10" s="90"/>
      <c r="J10" s="91"/>
    </row>
    <row r="11" spans="1:10" ht="20.100000000000001" customHeight="1" x14ac:dyDescent="0.3">
      <c r="A11" s="6"/>
      <c r="B11" s="7"/>
      <c r="C11" s="7"/>
      <c r="D11" s="7"/>
      <c r="E11" s="7"/>
      <c r="F11" s="92"/>
      <c r="G11" s="92"/>
      <c r="H11" s="92"/>
      <c r="I11" s="92"/>
      <c r="J11" s="92"/>
    </row>
    <row r="12" spans="1:10" ht="20.100000000000001" customHeight="1" x14ac:dyDescent="0.3">
      <c r="A12" s="6"/>
      <c r="B12" s="49" t="s">
        <v>80</v>
      </c>
      <c r="C12" s="50">
        <f>MAX(C7:C10)</f>
        <v>8</v>
      </c>
      <c r="D12" s="4" t="s">
        <v>80</v>
      </c>
      <c r="E12" s="22">
        <f>MAX(E7:E10)</f>
        <v>0.66666666666666663</v>
      </c>
      <c r="F12" s="92"/>
      <c r="G12" s="92"/>
      <c r="H12" s="92"/>
      <c r="I12" s="92"/>
      <c r="J12" s="92"/>
    </row>
    <row r="13" spans="1:10" ht="20.100000000000001" customHeight="1" x14ac:dyDescent="0.3">
      <c r="A13" s="6"/>
      <c r="B13" s="49" t="s">
        <v>81</v>
      </c>
      <c r="C13" s="50">
        <f>MIN(C7:C10)</f>
        <v>6</v>
      </c>
      <c r="D13" s="4" t="s">
        <v>81</v>
      </c>
      <c r="E13" s="22">
        <f>MIN(E7:E10)</f>
        <v>0.5</v>
      </c>
      <c r="F13" s="92"/>
      <c r="G13" s="92"/>
      <c r="H13" s="92"/>
      <c r="I13" s="92"/>
      <c r="J13" s="92"/>
    </row>
    <row r="14" spans="1:10" ht="20.100000000000001" customHeight="1" x14ac:dyDescent="0.3">
      <c r="A14" s="6"/>
      <c r="B14" s="49" t="s">
        <v>82</v>
      </c>
      <c r="C14" s="51">
        <f>AVERAGE(C7:C10)</f>
        <v>7</v>
      </c>
      <c r="D14" s="4" t="s">
        <v>82</v>
      </c>
      <c r="E14" s="22">
        <f>AVERAGE(E7:E10)</f>
        <v>0.58333333333333337</v>
      </c>
      <c r="F14" s="92"/>
      <c r="G14" s="92"/>
      <c r="H14" s="92"/>
      <c r="I14" s="92"/>
      <c r="J14" s="92"/>
    </row>
    <row r="15" spans="1:10" ht="20.100000000000001" customHeight="1" x14ac:dyDescent="0.3">
      <c r="A15" s="6"/>
      <c r="B15" s="7"/>
      <c r="C15" s="7"/>
      <c r="D15" s="7"/>
      <c r="E15" s="7"/>
      <c r="F15" s="92"/>
      <c r="G15" s="92"/>
      <c r="H15" s="92"/>
      <c r="I15" s="92"/>
      <c r="J15" s="92"/>
    </row>
    <row r="16" spans="1:10" ht="20.100000000000001" customHeight="1" x14ac:dyDescent="0.3">
      <c r="A16" s="6"/>
      <c r="B16" s="7"/>
      <c r="C16" s="7"/>
      <c r="D16" s="7"/>
      <c r="E16" s="7"/>
      <c r="F16" s="92"/>
      <c r="G16" s="92"/>
      <c r="H16" s="92"/>
      <c r="I16" s="92"/>
      <c r="J16" s="92"/>
    </row>
  </sheetData>
  <mergeCells count="12">
    <mergeCell ref="F9:J9"/>
    <mergeCell ref="F10:J10"/>
    <mergeCell ref="F15:J15"/>
    <mergeCell ref="F16:J16"/>
    <mergeCell ref="A4:J4"/>
    <mergeCell ref="F11:J11"/>
    <mergeCell ref="F12:J12"/>
    <mergeCell ref="F13:J13"/>
    <mergeCell ref="F14:J14"/>
    <mergeCell ref="F6:J6"/>
    <mergeCell ref="F7:J7"/>
    <mergeCell ref="F8:J8"/>
  </mergeCells>
  <printOptions horizontalCentered="1"/>
  <pageMargins left="0.5" right="0.5" top="1" bottom="0.75" header="0.3" footer="0.3"/>
  <pageSetup orientation="landscape" r:id="rId1"/>
  <headerFooter>
    <oddHeader>&amp;CSpenard Corridor Parking Study
Parking Usage Data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6"/>
  <sheetViews>
    <sheetView zoomScaleNormal="100" zoomScaleSheetLayoutView="100" workbookViewId="0">
      <selection activeCell="B10" sqref="B10:C12"/>
    </sheetView>
  </sheetViews>
  <sheetFormatPr defaultColWidth="11.6640625" defaultRowHeight="20.100000000000001" customHeight="1" x14ac:dyDescent="0.3"/>
  <cols>
    <col min="1" max="1" width="11.6640625" style="2"/>
    <col min="2" max="5" width="11.6640625" style="1"/>
    <col min="6" max="6" width="82.5546875" style="1" bestFit="1" customWidth="1"/>
    <col min="7" max="16384" width="11.6640625" style="1"/>
  </cols>
  <sheetData>
    <row r="1" spans="1:6" ht="20.100000000000001" customHeight="1" x14ac:dyDescent="0.3">
      <c r="A1" s="3" t="s">
        <v>0</v>
      </c>
      <c r="C1" s="1" t="s">
        <v>309</v>
      </c>
    </row>
    <row r="2" spans="1:6" ht="20.100000000000001" customHeight="1" x14ac:dyDescent="0.3">
      <c r="A2" s="3" t="s">
        <v>3</v>
      </c>
      <c r="C2" s="1" t="s">
        <v>5</v>
      </c>
    </row>
    <row r="3" spans="1:6" ht="20.100000000000001" customHeight="1" x14ac:dyDescent="0.3">
      <c r="A3" s="3" t="s">
        <v>4</v>
      </c>
      <c r="C3" s="1" t="s">
        <v>9</v>
      </c>
    </row>
    <row r="5" spans="1:6" ht="46.8" x14ac:dyDescent="0.3">
      <c r="A5" s="4" t="s">
        <v>6</v>
      </c>
      <c r="B5" s="4" t="s">
        <v>7</v>
      </c>
      <c r="C5" s="5" t="s">
        <v>8</v>
      </c>
      <c r="D5" s="5" t="s">
        <v>77</v>
      </c>
      <c r="E5" s="5" t="s">
        <v>78</v>
      </c>
      <c r="F5" s="7" t="s">
        <v>1</v>
      </c>
    </row>
    <row r="6" spans="1:6" ht="20.100000000000001" customHeight="1" x14ac:dyDescent="0.3">
      <c r="A6" s="8">
        <v>45347</v>
      </c>
      <c r="B6" s="11">
        <v>0.9375</v>
      </c>
      <c r="C6" s="4">
        <v>8</v>
      </c>
      <c r="D6" s="4">
        <v>20</v>
      </c>
      <c r="E6" s="20">
        <f>C6/D6</f>
        <v>0.4</v>
      </c>
      <c r="F6" s="7"/>
    </row>
    <row r="7" spans="1:6" ht="20.100000000000001" customHeight="1" x14ac:dyDescent="0.3">
      <c r="A7" s="8">
        <v>45348</v>
      </c>
      <c r="B7" s="11">
        <v>0.20416666666666669</v>
      </c>
      <c r="C7" s="4">
        <v>8</v>
      </c>
      <c r="D7" s="4">
        <v>20</v>
      </c>
      <c r="E7" s="20">
        <f t="shared" ref="E7" si="0">C7/D7</f>
        <v>0.4</v>
      </c>
      <c r="F7" s="7" t="s">
        <v>310</v>
      </c>
    </row>
    <row r="8" spans="1:6" ht="20.100000000000001" customHeight="1" x14ac:dyDescent="0.3">
      <c r="A8" s="8"/>
      <c r="B8" s="11"/>
      <c r="C8" s="4"/>
      <c r="D8" s="4"/>
      <c r="E8" s="20"/>
      <c r="F8" s="7"/>
    </row>
    <row r="9" spans="1:6" ht="20.100000000000001" customHeight="1" x14ac:dyDescent="0.3">
      <c r="A9" s="6"/>
      <c r="B9" s="11"/>
      <c r="C9" s="4"/>
      <c r="D9" s="4"/>
      <c r="E9" s="20"/>
      <c r="F9" s="14"/>
    </row>
    <row r="10" spans="1:6" ht="20.100000000000001" customHeight="1" x14ac:dyDescent="0.3">
      <c r="A10" s="6"/>
      <c r="B10" s="49" t="s">
        <v>80</v>
      </c>
      <c r="C10" s="50">
        <f>MAX(C6:C7)</f>
        <v>8</v>
      </c>
      <c r="D10" s="4" t="s">
        <v>80</v>
      </c>
      <c r="E10" s="22">
        <f>MAX(E6:E7)</f>
        <v>0.4</v>
      </c>
      <c r="F10" s="7"/>
    </row>
    <row r="11" spans="1:6" ht="20.100000000000001" customHeight="1" x14ac:dyDescent="0.3">
      <c r="A11" s="6"/>
      <c r="B11" s="49" t="s">
        <v>81</v>
      </c>
      <c r="C11" s="50">
        <f>MIN(C6:C7)</f>
        <v>8</v>
      </c>
      <c r="D11" s="4" t="s">
        <v>81</v>
      </c>
      <c r="E11" s="22">
        <f>MIN(E6:E7)</f>
        <v>0.4</v>
      </c>
      <c r="F11" s="13"/>
    </row>
    <row r="12" spans="1:6" ht="20.100000000000001" customHeight="1" x14ac:dyDescent="0.3">
      <c r="A12" s="8"/>
      <c r="B12" s="49" t="s">
        <v>82</v>
      </c>
      <c r="C12" s="51">
        <f>AVERAGE(C6:C7)</f>
        <v>8</v>
      </c>
      <c r="D12" s="4" t="s">
        <v>82</v>
      </c>
      <c r="E12" s="22">
        <f>AVERAGE(E6:E7)</f>
        <v>0.4</v>
      </c>
      <c r="F12" s="13"/>
    </row>
    <row r="13" spans="1:6" ht="20.100000000000001" customHeight="1" x14ac:dyDescent="0.3">
      <c r="A13" s="6"/>
      <c r="B13" s="11"/>
      <c r="C13" s="4"/>
      <c r="D13" s="4"/>
      <c r="E13" s="20"/>
      <c r="F13" s="14"/>
    </row>
    <row r="14" spans="1:6" ht="20.100000000000001" customHeight="1" x14ac:dyDescent="0.3">
      <c r="A14" s="6"/>
      <c r="B14" s="7"/>
      <c r="C14" s="4"/>
      <c r="D14" s="4"/>
      <c r="E14" s="4"/>
      <c r="F14" s="7"/>
    </row>
    <row r="15" spans="1:6" ht="20.100000000000001" customHeight="1" x14ac:dyDescent="0.3">
      <c r="A15" s="6"/>
      <c r="B15" s="7"/>
      <c r="C15" s="4"/>
      <c r="D15" s="7"/>
      <c r="E15" s="7"/>
      <c r="F15" s="7"/>
    </row>
    <row r="16" spans="1:6" ht="20.100000000000001" customHeight="1" x14ac:dyDescent="0.3">
      <c r="A16" s="6"/>
      <c r="B16" s="7"/>
      <c r="C16" s="4"/>
      <c r="D16" s="7"/>
      <c r="E16" s="7"/>
      <c r="F16" s="7"/>
    </row>
    <row r="17" spans="1:6" ht="20.100000000000001" customHeight="1" x14ac:dyDescent="0.3">
      <c r="A17" s="6"/>
      <c r="B17" s="7"/>
      <c r="C17" s="4"/>
      <c r="D17" s="7"/>
      <c r="E17" s="7"/>
      <c r="F17" s="7"/>
    </row>
    <row r="18" spans="1:6" ht="20.100000000000001" customHeight="1" x14ac:dyDescent="0.3">
      <c r="A18" s="6"/>
      <c r="B18" s="7"/>
      <c r="C18" s="4"/>
      <c r="D18" s="4"/>
      <c r="E18" s="4"/>
      <c r="F18" s="7"/>
    </row>
    <row r="19" spans="1:6" ht="20.100000000000001" customHeight="1" x14ac:dyDescent="0.3">
      <c r="A19" s="6"/>
      <c r="B19" s="7"/>
      <c r="C19" s="4"/>
      <c r="D19" s="4"/>
      <c r="E19" s="4"/>
      <c r="F19" s="7"/>
    </row>
    <row r="20" spans="1:6" ht="20.100000000000001" customHeight="1" x14ac:dyDescent="0.3">
      <c r="A20" s="6"/>
      <c r="B20" s="7"/>
      <c r="C20" s="4"/>
      <c r="D20" s="4"/>
      <c r="E20" s="4"/>
      <c r="F20" s="7"/>
    </row>
    <row r="21" spans="1:6" ht="20.100000000000001" customHeight="1" x14ac:dyDescent="0.3">
      <c r="A21" s="6"/>
      <c r="B21" s="7"/>
      <c r="C21" s="4"/>
      <c r="D21" s="4"/>
      <c r="E21" s="4"/>
      <c r="F21" s="7"/>
    </row>
    <row r="22" spans="1:6" ht="20.100000000000001" customHeight="1" x14ac:dyDescent="0.3">
      <c r="A22" s="6"/>
      <c r="B22" s="7"/>
      <c r="C22" s="4"/>
      <c r="D22" s="4"/>
      <c r="E22" s="4"/>
      <c r="F22" s="7"/>
    </row>
    <row r="23" spans="1:6" ht="20.100000000000001" customHeight="1" x14ac:dyDescent="0.3">
      <c r="A23" s="6"/>
      <c r="B23" s="7"/>
      <c r="C23" s="4"/>
      <c r="D23" s="4"/>
      <c r="E23" s="4"/>
      <c r="F23" s="7"/>
    </row>
    <row r="24" spans="1:6" ht="20.100000000000001" customHeight="1" x14ac:dyDescent="0.3">
      <c r="A24" s="6"/>
      <c r="B24" s="7"/>
      <c r="C24" s="4"/>
      <c r="D24" s="4"/>
      <c r="E24" s="4"/>
      <c r="F24" s="7"/>
    </row>
    <row r="25" spans="1:6" ht="20.100000000000001" customHeight="1" x14ac:dyDescent="0.3">
      <c r="A25" s="6"/>
      <c r="B25" s="7"/>
      <c r="C25" s="4"/>
      <c r="D25" s="4"/>
      <c r="E25" s="4"/>
      <c r="F25" s="7"/>
    </row>
    <row r="26" spans="1:6" ht="20.100000000000001" customHeight="1" x14ac:dyDescent="0.3">
      <c r="A26" s="6"/>
      <c r="B26" s="7"/>
      <c r="C26" s="4"/>
      <c r="D26" s="4"/>
      <c r="E26" s="4"/>
      <c r="F26" s="7"/>
    </row>
  </sheetData>
  <printOptions horizontalCentered="1"/>
  <pageMargins left="0.5" right="0.5" top="1" bottom="0.75" header="0.3" footer="0.3"/>
  <pageSetup scale="90" orientation="landscape" r:id="rId1"/>
  <headerFooter>
    <oddHeader>&amp;CSpenard Corridor Parking Study
Parking Usage Data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6"/>
  <sheetViews>
    <sheetView zoomScaleNormal="100" zoomScaleSheetLayoutView="100" workbookViewId="0">
      <selection activeCell="B10" sqref="B10:C12"/>
    </sheetView>
  </sheetViews>
  <sheetFormatPr defaultColWidth="11.6640625" defaultRowHeight="20.100000000000001" customHeight="1" x14ac:dyDescent="0.3"/>
  <cols>
    <col min="1" max="1" width="11.6640625" style="2"/>
    <col min="2" max="5" width="11.6640625" style="1"/>
    <col min="6" max="6" width="82.5546875" style="1" bestFit="1" customWidth="1"/>
    <col min="7" max="16384" width="11.6640625" style="1"/>
  </cols>
  <sheetData>
    <row r="1" spans="1:6" ht="20.100000000000001" customHeight="1" x14ac:dyDescent="0.3">
      <c r="A1" s="3" t="s">
        <v>0</v>
      </c>
      <c r="C1" s="1" t="s">
        <v>311</v>
      </c>
    </row>
    <row r="2" spans="1:6" ht="20.100000000000001" customHeight="1" x14ac:dyDescent="0.3">
      <c r="A2" s="3" t="s">
        <v>3</v>
      </c>
      <c r="C2" s="1" t="s">
        <v>5</v>
      </c>
    </row>
    <row r="3" spans="1:6" ht="20.100000000000001" customHeight="1" x14ac:dyDescent="0.3">
      <c r="A3" s="3" t="s">
        <v>4</v>
      </c>
      <c r="C3" s="1" t="s">
        <v>9</v>
      </c>
    </row>
    <row r="5" spans="1:6" ht="46.8" x14ac:dyDescent="0.3">
      <c r="A5" s="4" t="s">
        <v>6</v>
      </c>
      <c r="B5" s="4" t="s">
        <v>7</v>
      </c>
      <c r="C5" s="5" t="s">
        <v>8</v>
      </c>
      <c r="D5" s="5" t="s">
        <v>77</v>
      </c>
      <c r="E5" s="5" t="s">
        <v>78</v>
      </c>
      <c r="F5" s="7" t="s">
        <v>1</v>
      </c>
    </row>
    <row r="6" spans="1:6" ht="20.100000000000001" customHeight="1" x14ac:dyDescent="0.3">
      <c r="A6" s="8">
        <v>45347</v>
      </c>
      <c r="B6" s="11">
        <v>0.94305555555555554</v>
      </c>
      <c r="C6" s="4">
        <v>25</v>
      </c>
      <c r="D6" s="4">
        <v>32</v>
      </c>
      <c r="E6" s="20">
        <f>C6/D6</f>
        <v>0.78125</v>
      </c>
      <c r="F6" s="7"/>
    </row>
    <row r="7" spans="1:6" ht="20.100000000000001" customHeight="1" x14ac:dyDescent="0.3">
      <c r="A7" s="8">
        <v>45348</v>
      </c>
      <c r="B7" s="11">
        <v>0.20694444444444446</v>
      </c>
      <c r="C7" s="4">
        <v>25</v>
      </c>
      <c r="D7" s="4">
        <v>32</v>
      </c>
      <c r="E7" s="20">
        <f t="shared" ref="E7" si="0">C7/D7</f>
        <v>0.78125</v>
      </c>
      <c r="F7" s="7"/>
    </row>
    <row r="8" spans="1:6" ht="20.100000000000001" customHeight="1" x14ac:dyDescent="0.3">
      <c r="A8" s="8"/>
      <c r="B8" s="11"/>
      <c r="C8" s="4"/>
      <c r="D8" s="4"/>
      <c r="E8" s="20"/>
      <c r="F8" s="7"/>
    </row>
    <row r="9" spans="1:6" ht="20.100000000000001" customHeight="1" x14ac:dyDescent="0.3">
      <c r="A9" s="6"/>
      <c r="B9" s="11"/>
      <c r="C9" s="4"/>
      <c r="D9" s="4"/>
      <c r="E9" s="20"/>
      <c r="F9" s="14"/>
    </row>
    <row r="10" spans="1:6" ht="20.100000000000001" customHeight="1" x14ac:dyDescent="0.3">
      <c r="A10" s="6"/>
      <c r="B10" s="49" t="s">
        <v>80</v>
      </c>
      <c r="C10" s="50">
        <f>MAX(C6:C7)</f>
        <v>25</v>
      </c>
      <c r="D10" s="4" t="s">
        <v>80</v>
      </c>
      <c r="E10" s="22">
        <f>MAX(E6:E7)</f>
        <v>0.78125</v>
      </c>
      <c r="F10" s="7"/>
    </row>
    <row r="11" spans="1:6" ht="20.100000000000001" customHeight="1" x14ac:dyDescent="0.3">
      <c r="A11" s="6"/>
      <c r="B11" s="49" t="s">
        <v>81</v>
      </c>
      <c r="C11" s="50">
        <f>MIN(C6:C7)</f>
        <v>25</v>
      </c>
      <c r="D11" s="4" t="s">
        <v>81</v>
      </c>
      <c r="E11" s="22">
        <f>MIN(E6:E7)</f>
        <v>0.78125</v>
      </c>
      <c r="F11" s="13"/>
    </row>
    <row r="12" spans="1:6" ht="20.100000000000001" customHeight="1" x14ac:dyDescent="0.3">
      <c r="A12" s="8"/>
      <c r="B12" s="49" t="s">
        <v>82</v>
      </c>
      <c r="C12" s="51">
        <f>AVERAGE(C6:C7)</f>
        <v>25</v>
      </c>
      <c r="D12" s="4" t="s">
        <v>82</v>
      </c>
      <c r="E12" s="22">
        <f>AVERAGE(E6:E7)</f>
        <v>0.78125</v>
      </c>
      <c r="F12" s="13"/>
    </row>
    <row r="13" spans="1:6" ht="20.100000000000001" customHeight="1" x14ac:dyDescent="0.3">
      <c r="A13" s="6"/>
      <c r="B13" s="11"/>
      <c r="C13" s="4"/>
      <c r="D13" s="4"/>
      <c r="E13" s="20"/>
      <c r="F13" s="14"/>
    </row>
    <row r="14" spans="1:6" ht="20.100000000000001" customHeight="1" x14ac:dyDescent="0.3">
      <c r="A14" s="6"/>
      <c r="B14" s="7"/>
      <c r="C14" s="4"/>
      <c r="D14" s="4"/>
      <c r="E14" s="4"/>
      <c r="F14" s="7"/>
    </row>
    <row r="15" spans="1:6" ht="20.100000000000001" customHeight="1" x14ac:dyDescent="0.3">
      <c r="A15" s="6"/>
      <c r="B15" s="7"/>
      <c r="C15" s="4"/>
      <c r="D15" s="7"/>
      <c r="E15" s="7"/>
      <c r="F15" s="7"/>
    </row>
    <row r="16" spans="1:6" ht="20.100000000000001" customHeight="1" x14ac:dyDescent="0.3">
      <c r="A16" s="6"/>
      <c r="B16" s="7"/>
      <c r="C16" s="4"/>
      <c r="D16" s="7"/>
      <c r="E16" s="7"/>
      <c r="F16" s="7"/>
    </row>
    <row r="17" spans="1:6" ht="20.100000000000001" customHeight="1" x14ac:dyDescent="0.3">
      <c r="A17" s="6"/>
      <c r="B17" s="7"/>
      <c r="C17" s="4"/>
      <c r="D17" s="7"/>
      <c r="E17" s="7"/>
      <c r="F17" s="7"/>
    </row>
    <row r="18" spans="1:6" ht="20.100000000000001" customHeight="1" x14ac:dyDescent="0.3">
      <c r="A18" s="6"/>
      <c r="B18" s="7"/>
      <c r="C18" s="4"/>
      <c r="D18" s="4"/>
      <c r="E18" s="4"/>
      <c r="F18" s="7"/>
    </row>
    <row r="19" spans="1:6" ht="20.100000000000001" customHeight="1" x14ac:dyDescent="0.3">
      <c r="A19" s="6"/>
      <c r="B19" s="7"/>
      <c r="C19" s="4"/>
      <c r="D19" s="4"/>
      <c r="E19" s="4"/>
      <c r="F19" s="7"/>
    </row>
    <row r="20" spans="1:6" ht="20.100000000000001" customHeight="1" x14ac:dyDescent="0.3">
      <c r="A20" s="6"/>
      <c r="B20" s="7"/>
      <c r="C20" s="4"/>
      <c r="D20" s="4"/>
      <c r="E20" s="4"/>
      <c r="F20" s="7"/>
    </row>
    <row r="21" spans="1:6" ht="20.100000000000001" customHeight="1" x14ac:dyDescent="0.3">
      <c r="A21" s="6"/>
      <c r="B21" s="7"/>
      <c r="C21" s="4"/>
      <c r="D21" s="4"/>
      <c r="E21" s="4"/>
      <c r="F21" s="7"/>
    </row>
    <row r="22" spans="1:6" ht="20.100000000000001" customHeight="1" x14ac:dyDescent="0.3">
      <c r="A22" s="6"/>
      <c r="B22" s="7"/>
      <c r="C22" s="4"/>
      <c r="D22" s="4"/>
      <c r="E22" s="4"/>
      <c r="F22" s="7"/>
    </row>
    <row r="23" spans="1:6" ht="20.100000000000001" customHeight="1" x14ac:dyDescent="0.3">
      <c r="A23" s="6"/>
      <c r="B23" s="7"/>
      <c r="C23" s="4"/>
      <c r="D23" s="4"/>
      <c r="E23" s="4"/>
      <c r="F23" s="7"/>
    </row>
    <row r="24" spans="1:6" ht="20.100000000000001" customHeight="1" x14ac:dyDescent="0.3">
      <c r="A24" s="6"/>
      <c r="B24" s="7"/>
      <c r="C24" s="4"/>
      <c r="D24" s="4"/>
      <c r="E24" s="4"/>
      <c r="F24" s="7"/>
    </row>
    <row r="25" spans="1:6" ht="20.100000000000001" customHeight="1" x14ac:dyDescent="0.3">
      <c r="A25" s="6"/>
      <c r="B25" s="7"/>
      <c r="C25" s="4"/>
      <c r="D25" s="4"/>
      <c r="E25" s="4"/>
      <c r="F25" s="7"/>
    </row>
    <row r="26" spans="1:6" ht="20.100000000000001" customHeight="1" x14ac:dyDescent="0.3">
      <c r="A26" s="6"/>
      <c r="B26" s="7"/>
      <c r="C26" s="4"/>
      <c r="D26" s="4"/>
      <c r="E26" s="4"/>
      <c r="F26" s="7"/>
    </row>
  </sheetData>
  <printOptions horizontalCentered="1"/>
  <pageMargins left="0.5" right="0.5" top="1" bottom="0.75" header="0.3" footer="0.3"/>
  <pageSetup scale="90" orientation="landscape" r:id="rId1"/>
  <headerFooter>
    <oddHeader>&amp;CSpenard Corridor Parking Study
Parking Usage Data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6"/>
  <sheetViews>
    <sheetView zoomScaleNormal="100" zoomScaleSheetLayoutView="100" workbookViewId="0">
      <selection activeCell="B15" sqref="B15:C17"/>
    </sheetView>
  </sheetViews>
  <sheetFormatPr defaultColWidth="11.6640625" defaultRowHeight="20.100000000000001" customHeight="1" x14ac:dyDescent="0.3"/>
  <cols>
    <col min="1" max="1" width="11.6640625" style="2"/>
    <col min="2" max="5" width="11.6640625" style="1"/>
    <col min="6" max="6" width="82.5546875" style="1" bestFit="1" customWidth="1"/>
    <col min="7" max="16384" width="11.6640625" style="1"/>
  </cols>
  <sheetData>
    <row r="1" spans="1:6" ht="20.100000000000001" customHeight="1" x14ac:dyDescent="0.3">
      <c r="A1" s="3" t="s">
        <v>0</v>
      </c>
      <c r="C1" s="1" t="s">
        <v>12</v>
      </c>
    </row>
    <row r="2" spans="1:6" ht="20.100000000000001" customHeight="1" x14ac:dyDescent="0.3">
      <c r="A2" s="3" t="s">
        <v>3</v>
      </c>
      <c r="C2" s="1" t="s">
        <v>5</v>
      </c>
    </row>
    <row r="3" spans="1:6" ht="20.100000000000001" customHeight="1" x14ac:dyDescent="0.3">
      <c r="A3" s="3" t="s">
        <v>4</v>
      </c>
      <c r="C3" s="1" t="s">
        <v>9</v>
      </c>
    </row>
    <row r="5" spans="1:6" ht="46.8" x14ac:dyDescent="0.3">
      <c r="A5" s="4" t="s">
        <v>6</v>
      </c>
      <c r="B5" s="4" t="s">
        <v>7</v>
      </c>
      <c r="C5" s="5" t="s">
        <v>8</v>
      </c>
      <c r="D5" s="5" t="s">
        <v>77</v>
      </c>
      <c r="E5" s="5" t="s">
        <v>78</v>
      </c>
      <c r="F5" s="7" t="s">
        <v>1</v>
      </c>
    </row>
    <row r="6" spans="1:6" ht="20.100000000000001" customHeight="1" x14ac:dyDescent="0.3">
      <c r="A6" s="8">
        <v>45223</v>
      </c>
      <c r="B6" s="11">
        <v>0.91666666666666663</v>
      </c>
      <c r="C6" s="4">
        <v>23</v>
      </c>
      <c r="D6" s="4">
        <v>28</v>
      </c>
      <c r="E6" s="20">
        <f>C6/D6</f>
        <v>0.8214285714285714</v>
      </c>
      <c r="F6" s="7" t="s">
        <v>36</v>
      </c>
    </row>
    <row r="7" spans="1:6" ht="20.100000000000001" customHeight="1" x14ac:dyDescent="0.3">
      <c r="A7" s="6"/>
      <c r="B7" s="11">
        <v>0.95833333333333337</v>
      </c>
      <c r="C7" s="4">
        <v>23</v>
      </c>
      <c r="D7" s="4">
        <v>28</v>
      </c>
      <c r="E7" s="20">
        <f t="shared" ref="E7:E13" si="0">C7/D7</f>
        <v>0.8214285714285714</v>
      </c>
      <c r="F7" s="7" t="s">
        <v>303</v>
      </c>
    </row>
    <row r="8" spans="1:6" ht="20.100000000000001" customHeight="1" x14ac:dyDescent="0.3">
      <c r="A8" s="8">
        <v>45224</v>
      </c>
      <c r="B8" s="11">
        <v>0</v>
      </c>
      <c r="C8" s="4">
        <v>23</v>
      </c>
      <c r="D8" s="4">
        <v>28</v>
      </c>
      <c r="E8" s="20">
        <f t="shared" si="0"/>
        <v>0.8214285714285714</v>
      </c>
      <c r="F8" s="7" t="s">
        <v>37</v>
      </c>
    </row>
    <row r="9" spans="1:6" ht="20.100000000000001" customHeight="1" x14ac:dyDescent="0.3">
      <c r="A9" s="6"/>
      <c r="B9" s="11">
        <v>0.20069444444444443</v>
      </c>
      <c r="C9" s="4">
        <v>22</v>
      </c>
      <c r="D9" s="4">
        <v>28</v>
      </c>
      <c r="E9" s="20">
        <f t="shared" si="0"/>
        <v>0.7857142857142857</v>
      </c>
      <c r="F9" s="14" t="s">
        <v>41</v>
      </c>
    </row>
    <row r="10" spans="1:6" ht="20.100000000000001" customHeight="1" x14ac:dyDescent="0.3">
      <c r="A10" s="6"/>
      <c r="B10" s="11">
        <v>0.91666666666666663</v>
      </c>
      <c r="C10" s="4">
        <v>18</v>
      </c>
      <c r="D10" s="4">
        <v>28</v>
      </c>
      <c r="E10" s="20">
        <f t="shared" si="0"/>
        <v>0.6428571428571429</v>
      </c>
      <c r="F10" s="7" t="s">
        <v>38</v>
      </c>
    </row>
    <row r="11" spans="1:6" ht="20.100000000000001" customHeight="1" x14ac:dyDescent="0.3">
      <c r="A11" s="6"/>
      <c r="B11" s="11">
        <v>0.95833333333333337</v>
      </c>
      <c r="C11" s="4">
        <v>19</v>
      </c>
      <c r="D11" s="4">
        <v>28</v>
      </c>
      <c r="E11" s="20">
        <f t="shared" si="0"/>
        <v>0.6785714285714286</v>
      </c>
      <c r="F11" s="13" t="s">
        <v>39</v>
      </c>
    </row>
    <row r="12" spans="1:6" ht="20.100000000000001" customHeight="1" x14ac:dyDescent="0.3">
      <c r="A12" s="8">
        <v>45225</v>
      </c>
      <c r="B12" s="11">
        <v>0</v>
      </c>
      <c r="C12" s="4">
        <v>19</v>
      </c>
      <c r="D12" s="4">
        <v>28</v>
      </c>
      <c r="E12" s="20">
        <f t="shared" si="0"/>
        <v>0.6785714285714286</v>
      </c>
      <c r="F12" s="13" t="s">
        <v>40</v>
      </c>
    </row>
    <row r="13" spans="1:6" ht="20.100000000000001" customHeight="1" x14ac:dyDescent="0.3">
      <c r="A13" s="6"/>
      <c r="B13" s="11">
        <v>0.19930555555555554</v>
      </c>
      <c r="C13" s="4">
        <v>21</v>
      </c>
      <c r="D13" s="4">
        <v>28</v>
      </c>
      <c r="E13" s="20">
        <f t="shared" si="0"/>
        <v>0.75</v>
      </c>
      <c r="F13" s="14" t="s">
        <v>41</v>
      </c>
    </row>
    <row r="14" spans="1:6" ht="20.100000000000001" customHeight="1" x14ac:dyDescent="0.3">
      <c r="A14" s="6"/>
      <c r="B14" s="7"/>
      <c r="C14" s="4"/>
      <c r="D14" s="4"/>
      <c r="E14" s="4"/>
      <c r="F14" s="7"/>
    </row>
    <row r="15" spans="1:6" ht="20.100000000000001" customHeight="1" x14ac:dyDescent="0.3">
      <c r="A15" s="6"/>
      <c r="B15" s="49" t="s">
        <v>80</v>
      </c>
      <c r="C15" s="50">
        <f>MAX(C6:C13)</f>
        <v>23</v>
      </c>
      <c r="D15" s="4" t="s">
        <v>80</v>
      </c>
      <c r="E15" s="22">
        <f>MAX(E6:E13)</f>
        <v>0.8214285714285714</v>
      </c>
      <c r="F15" s="7"/>
    </row>
    <row r="16" spans="1:6" ht="20.100000000000001" customHeight="1" x14ac:dyDescent="0.3">
      <c r="A16" s="6"/>
      <c r="B16" s="49" t="s">
        <v>81</v>
      </c>
      <c r="C16" s="50">
        <f>MIN(C6:C13)</f>
        <v>18</v>
      </c>
      <c r="D16" s="4" t="s">
        <v>81</v>
      </c>
      <c r="E16" s="22">
        <f>MIN(E6:E13)</f>
        <v>0.6428571428571429</v>
      </c>
      <c r="F16" s="7"/>
    </row>
    <row r="17" spans="1:6" ht="20.100000000000001" customHeight="1" x14ac:dyDescent="0.3">
      <c r="A17" s="6"/>
      <c r="B17" s="49" t="s">
        <v>82</v>
      </c>
      <c r="C17" s="51">
        <f>AVERAGE(C6:C13)</f>
        <v>21</v>
      </c>
      <c r="D17" s="4" t="s">
        <v>82</v>
      </c>
      <c r="E17" s="22">
        <f>AVERAGE(E6:E13)</f>
        <v>0.75</v>
      </c>
      <c r="F17" s="7"/>
    </row>
    <row r="18" spans="1:6" ht="20.100000000000001" customHeight="1" x14ac:dyDescent="0.3">
      <c r="A18" s="6"/>
      <c r="B18" s="7"/>
      <c r="C18" s="4"/>
      <c r="D18" s="4"/>
      <c r="E18" s="4"/>
      <c r="F18" s="7"/>
    </row>
    <row r="19" spans="1:6" ht="20.100000000000001" customHeight="1" x14ac:dyDescent="0.3">
      <c r="A19" s="6"/>
      <c r="B19" s="7"/>
      <c r="C19" s="4"/>
      <c r="D19" s="4"/>
      <c r="E19" s="4"/>
      <c r="F19" s="7"/>
    </row>
    <row r="20" spans="1:6" ht="20.100000000000001" customHeight="1" x14ac:dyDescent="0.3">
      <c r="A20" s="6"/>
      <c r="B20" s="7"/>
      <c r="C20" s="4"/>
      <c r="D20" s="4"/>
      <c r="E20" s="4"/>
      <c r="F20" s="7"/>
    </row>
    <row r="21" spans="1:6" ht="20.100000000000001" customHeight="1" x14ac:dyDescent="0.3">
      <c r="A21" s="6"/>
      <c r="B21" s="7"/>
      <c r="C21" s="4"/>
      <c r="D21" s="4"/>
      <c r="E21" s="4"/>
      <c r="F21" s="7"/>
    </row>
    <row r="22" spans="1:6" ht="20.100000000000001" customHeight="1" x14ac:dyDescent="0.3">
      <c r="A22" s="6"/>
      <c r="B22" s="7"/>
      <c r="C22" s="4"/>
      <c r="D22" s="4"/>
      <c r="E22" s="4"/>
      <c r="F22" s="7"/>
    </row>
    <row r="23" spans="1:6" ht="20.100000000000001" customHeight="1" x14ac:dyDescent="0.3">
      <c r="A23" s="6"/>
      <c r="B23" s="7"/>
      <c r="C23" s="4"/>
      <c r="D23" s="4"/>
      <c r="E23" s="4"/>
      <c r="F23" s="7"/>
    </row>
    <row r="24" spans="1:6" ht="20.100000000000001" customHeight="1" x14ac:dyDescent="0.3">
      <c r="A24" s="6"/>
      <c r="B24" s="7"/>
      <c r="C24" s="4"/>
      <c r="D24" s="4"/>
      <c r="E24" s="4"/>
      <c r="F24" s="7"/>
    </row>
    <row r="25" spans="1:6" ht="20.100000000000001" customHeight="1" x14ac:dyDescent="0.3">
      <c r="A25" s="6"/>
      <c r="B25" s="7"/>
      <c r="C25" s="4"/>
      <c r="D25" s="4"/>
      <c r="E25" s="4"/>
      <c r="F25" s="7"/>
    </row>
    <row r="26" spans="1:6" ht="20.100000000000001" customHeight="1" x14ac:dyDescent="0.3">
      <c r="A26" s="6"/>
      <c r="B26" s="7"/>
      <c r="C26" s="4"/>
      <c r="D26" s="4"/>
      <c r="E26" s="4"/>
      <c r="F26" s="7"/>
    </row>
  </sheetData>
  <printOptions horizontalCentered="1"/>
  <pageMargins left="0.5" right="0.5" top="1" bottom="0.75" header="0.3" footer="0.3"/>
  <pageSetup scale="90" orientation="landscape" r:id="rId1"/>
  <headerFooter>
    <oddHeader>&amp;CSpenard Corridor Parking Study
Parking Usage Data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7"/>
  <sheetViews>
    <sheetView zoomScaleNormal="100" zoomScaleSheetLayoutView="100" workbookViewId="0">
      <selection activeCell="B15" sqref="B15:C17"/>
    </sheetView>
  </sheetViews>
  <sheetFormatPr defaultColWidth="11.6640625" defaultRowHeight="20.100000000000001" customHeight="1" x14ac:dyDescent="0.3"/>
  <cols>
    <col min="1" max="1" width="11.6640625" style="2"/>
    <col min="2" max="5" width="11.6640625" style="1"/>
    <col min="6" max="6" width="93.5546875" style="1" customWidth="1"/>
    <col min="7" max="16384" width="11.6640625" style="1"/>
  </cols>
  <sheetData>
    <row r="1" spans="1:6" ht="20.100000000000001" customHeight="1" x14ac:dyDescent="0.3">
      <c r="A1" s="3" t="s">
        <v>0</v>
      </c>
      <c r="C1" s="1" t="s">
        <v>13</v>
      </c>
    </row>
    <row r="2" spans="1:6" ht="20.100000000000001" customHeight="1" x14ac:dyDescent="0.3">
      <c r="A2" s="3" t="s">
        <v>3</v>
      </c>
      <c r="C2" s="1" t="s">
        <v>5</v>
      </c>
    </row>
    <row r="3" spans="1:6" ht="20.100000000000001" customHeight="1" x14ac:dyDescent="0.3">
      <c r="A3" s="3" t="s">
        <v>4</v>
      </c>
      <c r="C3" s="1" t="s">
        <v>9</v>
      </c>
    </row>
    <row r="5" spans="1:6" ht="46.8" x14ac:dyDescent="0.3">
      <c r="A5" s="4" t="s">
        <v>6</v>
      </c>
      <c r="B5" s="4" t="s">
        <v>7</v>
      </c>
      <c r="C5" s="5" t="s">
        <v>8</v>
      </c>
      <c r="D5" s="5" t="s">
        <v>77</v>
      </c>
      <c r="E5" s="5" t="s">
        <v>78</v>
      </c>
      <c r="F5" s="7" t="s">
        <v>1</v>
      </c>
    </row>
    <row r="6" spans="1:6" ht="20.100000000000001" customHeight="1" x14ac:dyDescent="0.3">
      <c r="A6" s="8">
        <v>45223</v>
      </c>
      <c r="B6" s="11">
        <v>0.92361111111111116</v>
      </c>
      <c r="C6" s="4">
        <v>38</v>
      </c>
      <c r="D6" s="4">
        <v>56</v>
      </c>
      <c r="E6" s="20">
        <f>C6/D6</f>
        <v>0.6785714285714286</v>
      </c>
      <c r="F6" s="7" t="s">
        <v>42</v>
      </c>
    </row>
    <row r="7" spans="1:6" ht="20.100000000000001" customHeight="1" x14ac:dyDescent="0.3">
      <c r="A7" s="6"/>
      <c r="B7" s="11">
        <v>0.95833333333333337</v>
      </c>
      <c r="C7" s="4">
        <v>35</v>
      </c>
      <c r="D7" s="4">
        <v>56</v>
      </c>
      <c r="E7" s="20">
        <f t="shared" ref="E7:E13" si="0">C7/D7</f>
        <v>0.625</v>
      </c>
      <c r="F7" s="7" t="s">
        <v>43</v>
      </c>
    </row>
    <row r="8" spans="1:6" ht="20.100000000000001" customHeight="1" x14ac:dyDescent="0.3">
      <c r="A8" s="8">
        <v>45224</v>
      </c>
      <c r="B8" s="11">
        <v>3.472222222222222E-3</v>
      </c>
      <c r="C8" s="4">
        <v>37</v>
      </c>
      <c r="D8" s="4">
        <v>56</v>
      </c>
      <c r="E8" s="20">
        <f t="shared" si="0"/>
        <v>0.6607142857142857</v>
      </c>
      <c r="F8" s="7" t="s">
        <v>44</v>
      </c>
    </row>
    <row r="9" spans="1:6" ht="20.100000000000001" customHeight="1" x14ac:dyDescent="0.3">
      <c r="A9" s="6"/>
      <c r="B9" s="11">
        <v>0.20347222222222219</v>
      </c>
      <c r="C9" s="4">
        <v>37</v>
      </c>
      <c r="D9" s="4">
        <v>56</v>
      </c>
      <c r="E9" s="20">
        <f t="shared" si="0"/>
        <v>0.6607142857142857</v>
      </c>
      <c r="F9" s="7"/>
    </row>
    <row r="10" spans="1:6" ht="36" customHeight="1" x14ac:dyDescent="0.3">
      <c r="A10" s="6"/>
      <c r="B10" s="11">
        <v>0.92361111111111116</v>
      </c>
      <c r="C10" s="4">
        <v>35</v>
      </c>
      <c r="D10" s="4">
        <v>56</v>
      </c>
      <c r="E10" s="20">
        <f t="shared" si="0"/>
        <v>0.625</v>
      </c>
      <c r="F10" s="19" t="s">
        <v>45</v>
      </c>
    </row>
    <row r="11" spans="1:6" ht="20.100000000000001" customHeight="1" x14ac:dyDescent="0.3">
      <c r="A11" s="6"/>
      <c r="B11" s="11">
        <v>0.96875</v>
      </c>
      <c r="C11" s="4">
        <v>35</v>
      </c>
      <c r="D11" s="4">
        <v>56</v>
      </c>
      <c r="E11" s="20">
        <f t="shared" si="0"/>
        <v>0.625</v>
      </c>
      <c r="F11" s="7" t="s">
        <v>46</v>
      </c>
    </row>
    <row r="12" spans="1:6" ht="20.100000000000001" customHeight="1" x14ac:dyDescent="0.3">
      <c r="A12" s="8">
        <v>45225</v>
      </c>
      <c r="B12" s="11">
        <v>6.9444444444444441E-3</v>
      </c>
      <c r="C12" s="4">
        <v>35</v>
      </c>
      <c r="D12" s="4">
        <v>56</v>
      </c>
      <c r="E12" s="20">
        <f t="shared" si="0"/>
        <v>0.625</v>
      </c>
      <c r="F12" s="7" t="s">
        <v>46</v>
      </c>
    </row>
    <row r="13" spans="1:6" ht="20.100000000000001" customHeight="1" x14ac:dyDescent="0.3">
      <c r="A13" s="6"/>
      <c r="B13" s="11">
        <v>0.20277777777777781</v>
      </c>
      <c r="C13" s="4">
        <v>38</v>
      </c>
      <c r="D13" s="4">
        <v>56</v>
      </c>
      <c r="E13" s="20">
        <f t="shared" si="0"/>
        <v>0.6785714285714286</v>
      </c>
      <c r="F13" s="7" t="s">
        <v>47</v>
      </c>
    </row>
    <row r="14" spans="1:6" ht="20.100000000000001" customHeight="1" x14ac:dyDescent="0.3">
      <c r="A14" s="6"/>
      <c r="B14" s="7"/>
      <c r="C14" s="4"/>
      <c r="D14" s="4"/>
      <c r="E14" s="20"/>
      <c r="F14" s="7"/>
    </row>
    <row r="15" spans="1:6" ht="20.100000000000001" customHeight="1" x14ac:dyDescent="0.3">
      <c r="A15" s="6"/>
      <c r="B15" s="49" t="s">
        <v>80</v>
      </c>
      <c r="C15" s="50">
        <f>MAX(C6:C13)</f>
        <v>38</v>
      </c>
      <c r="D15" s="4" t="s">
        <v>80</v>
      </c>
      <c r="E15" s="22">
        <f>MAX(E6:E13)</f>
        <v>0.6785714285714286</v>
      </c>
      <c r="F15" s="7"/>
    </row>
    <row r="16" spans="1:6" ht="20.100000000000001" customHeight="1" x14ac:dyDescent="0.3">
      <c r="A16" s="6"/>
      <c r="B16" s="49" t="s">
        <v>81</v>
      </c>
      <c r="C16" s="50">
        <f>MIN(C6:C13)</f>
        <v>35</v>
      </c>
      <c r="D16" s="4" t="s">
        <v>81</v>
      </c>
      <c r="E16" s="22">
        <f>MIN(E6:E13)</f>
        <v>0.625</v>
      </c>
      <c r="F16" s="7"/>
    </row>
    <row r="17" spans="1:6" ht="20.100000000000001" customHeight="1" x14ac:dyDescent="0.3">
      <c r="A17" s="6"/>
      <c r="B17" s="49" t="s">
        <v>82</v>
      </c>
      <c r="C17" s="51">
        <f>AVERAGE(C6:C13)</f>
        <v>36.25</v>
      </c>
      <c r="D17" s="4" t="s">
        <v>82</v>
      </c>
      <c r="E17" s="22">
        <f>AVERAGE(E6:E13)</f>
        <v>0.6473214285714286</v>
      </c>
      <c r="F17" s="7"/>
    </row>
    <row r="18" spans="1:6" ht="20.100000000000001" customHeight="1" x14ac:dyDescent="0.3">
      <c r="A18" s="6"/>
      <c r="B18" s="7"/>
      <c r="C18" s="4"/>
      <c r="D18" s="4"/>
      <c r="E18" s="4"/>
      <c r="F18" s="7"/>
    </row>
    <row r="19" spans="1:6" ht="20.100000000000001" customHeight="1" x14ac:dyDescent="0.3">
      <c r="A19" s="6"/>
      <c r="B19" s="7"/>
      <c r="C19" s="4"/>
      <c r="D19" s="4"/>
      <c r="E19" s="4"/>
      <c r="F19" s="7"/>
    </row>
    <row r="20" spans="1:6" ht="20.100000000000001" customHeight="1" x14ac:dyDescent="0.3">
      <c r="A20" s="6"/>
      <c r="B20" s="7"/>
      <c r="C20" s="4"/>
      <c r="D20" s="4"/>
      <c r="E20" s="4"/>
      <c r="F20" s="7"/>
    </row>
    <row r="21" spans="1:6" ht="20.100000000000001" customHeight="1" x14ac:dyDescent="0.3">
      <c r="A21" s="6"/>
      <c r="B21" s="7"/>
      <c r="C21" s="4"/>
      <c r="D21" s="4"/>
      <c r="E21" s="4"/>
      <c r="F21" s="7"/>
    </row>
    <row r="22" spans="1:6" ht="20.100000000000001" customHeight="1" x14ac:dyDescent="0.3">
      <c r="A22" s="6"/>
      <c r="B22" s="7"/>
      <c r="C22" s="4"/>
      <c r="D22" s="4"/>
      <c r="E22" s="4"/>
      <c r="F22" s="7"/>
    </row>
    <row r="23" spans="1:6" ht="20.100000000000001" customHeight="1" x14ac:dyDescent="0.3">
      <c r="A23" s="6"/>
      <c r="B23" s="7"/>
      <c r="C23" s="4"/>
      <c r="D23" s="4"/>
      <c r="E23" s="4"/>
      <c r="F23" s="7"/>
    </row>
    <row r="24" spans="1:6" ht="20.100000000000001" customHeight="1" x14ac:dyDescent="0.3">
      <c r="A24" s="6"/>
      <c r="B24" s="7"/>
      <c r="C24" s="4"/>
      <c r="D24" s="4"/>
      <c r="E24" s="4"/>
      <c r="F24" s="7"/>
    </row>
    <row r="25" spans="1:6" ht="20.100000000000001" customHeight="1" x14ac:dyDescent="0.3">
      <c r="A25" s="6"/>
      <c r="B25" s="7"/>
      <c r="C25" s="4"/>
      <c r="D25" s="4"/>
      <c r="E25" s="4"/>
      <c r="F25" s="7"/>
    </row>
    <row r="26" spans="1:6" ht="20.100000000000001" customHeight="1" x14ac:dyDescent="0.3">
      <c r="A26" s="6"/>
      <c r="B26" s="7"/>
      <c r="C26" s="4"/>
      <c r="D26" s="4"/>
      <c r="E26" s="4"/>
      <c r="F26" s="7"/>
    </row>
    <row r="27" spans="1:6" ht="20.100000000000001" customHeight="1" x14ac:dyDescent="0.3">
      <c r="A27" s="6"/>
      <c r="B27" s="7"/>
      <c r="C27" s="4"/>
      <c r="D27" s="4"/>
      <c r="E27" s="4"/>
      <c r="F27" s="7"/>
    </row>
  </sheetData>
  <printOptions horizontalCentered="1"/>
  <pageMargins left="0.5" right="0.5" top="1" bottom="0.75" header="0.3" footer="0.3"/>
  <pageSetup scale="84" fitToHeight="0" orientation="landscape" r:id="rId1"/>
  <headerFooter>
    <oddHeader>&amp;CSpenard Corridor Parking Study
Parking Usage Data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27"/>
  <sheetViews>
    <sheetView zoomScaleNormal="100" zoomScaleSheetLayoutView="100" workbookViewId="0">
      <selection activeCell="B15" sqref="B15:C17"/>
    </sheetView>
  </sheetViews>
  <sheetFormatPr defaultColWidth="11.6640625" defaultRowHeight="20.100000000000001" customHeight="1" x14ac:dyDescent="0.3"/>
  <cols>
    <col min="1" max="1" width="11.6640625" style="2"/>
    <col min="2" max="5" width="11.6640625" style="1"/>
    <col min="6" max="6" width="93.5546875" style="1" customWidth="1"/>
    <col min="7" max="16384" width="11.6640625" style="1"/>
  </cols>
  <sheetData>
    <row r="1" spans="1:6" ht="20.100000000000001" customHeight="1" x14ac:dyDescent="0.3">
      <c r="A1" s="3" t="s">
        <v>0</v>
      </c>
      <c r="C1" s="1" t="s">
        <v>312</v>
      </c>
    </row>
    <row r="2" spans="1:6" ht="20.100000000000001" customHeight="1" x14ac:dyDescent="0.3">
      <c r="A2" s="3" t="s">
        <v>3</v>
      </c>
      <c r="C2" s="1" t="s">
        <v>5</v>
      </c>
    </row>
    <row r="3" spans="1:6" ht="20.100000000000001" customHeight="1" x14ac:dyDescent="0.3">
      <c r="A3" s="3" t="s">
        <v>4</v>
      </c>
      <c r="C3" s="1" t="s">
        <v>9</v>
      </c>
    </row>
    <row r="5" spans="1:6" ht="46.8" x14ac:dyDescent="0.3">
      <c r="A5" s="4" t="s">
        <v>6</v>
      </c>
      <c r="B5" s="4" t="s">
        <v>7</v>
      </c>
      <c r="C5" s="5" t="s">
        <v>8</v>
      </c>
      <c r="D5" s="5" t="s">
        <v>77</v>
      </c>
      <c r="E5" s="5" t="s">
        <v>78</v>
      </c>
      <c r="F5" s="7" t="s">
        <v>1</v>
      </c>
    </row>
    <row r="6" spans="1:6" ht="20.100000000000001" customHeight="1" x14ac:dyDescent="0.3">
      <c r="A6" s="8">
        <v>45347</v>
      </c>
      <c r="B6" s="11">
        <v>0.94791666666666663</v>
      </c>
      <c r="C6" s="4">
        <v>25</v>
      </c>
      <c r="D6" s="4">
        <v>88</v>
      </c>
      <c r="E6" s="20">
        <f>C6/D6</f>
        <v>0.28409090909090912</v>
      </c>
      <c r="F6" s="7"/>
    </row>
    <row r="7" spans="1:6" ht="20.100000000000001" customHeight="1" x14ac:dyDescent="0.3">
      <c r="A7" s="8">
        <v>45348</v>
      </c>
      <c r="B7" s="11">
        <v>0.20069444444444443</v>
      </c>
      <c r="C7" s="4">
        <v>39</v>
      </c>
      <c r="D7" s="4">
        <v>88</v>
      </c>
      <c r="E7" s="20">
        <f t="shared" ref="E7" si="0">C7/D7</f>
        <v>0.44318181818181818</v>
      </c>
      <c r="F7" s="7"/>
    </row>
    <row r="8" spans="1:6" ht="20.100000000000001" customHeight="1" x14ac:dyDescent="0.3">
      <c r="A8" s="8"/>
      <c r="B8" s="11"/>
      <c r="C8" s="4"/>
      <c r="D8" s="4"/>
      <c r="E8" s="20"/>
      <c r="F8" s="7"/>
    </row>
    <row r="9" spans="1:6" ht="20.100000000000001" customHeight="1" x14ac:dyDescent="0.3">
      <c r="A9" s="6"/>
      <c r="B9" s="11"/>
      <c r="C9" s="4"/>
      <c r="D9" s="4"/>
      <c r="E9" s="20"/>
      <c r="F9" s="7"/>
    </row>
    <row r="10" spans="1:6" ht="20.100000000000001" customHeight="1" x14ac:dyDescent="0.3">
      <c r="A10" s="6"/>
      <c r="B10" s="11"/>
      <c r="C10" s="4"/>
      <c r="D10" s="4"/>
      <c r="E10" s="20"/>
      <c r="F10" s="7"/>
    </row>
    <row r="11" spans="1:6" ht="20.100000000000001" customHeight="1" x14ac:dyDescent="0.3">
      <c r="A11" s="6"/>
      <c r="B11" s="11"/>
      <c r="C11" s="4"/>
      <c r="D11" s="4"/>
      <c r="E11" s="20"/>
      <c r="F11" s="7"/>
    </row>
    <row r="12" spans="1:6" ht="20.100000000000001" customHeight="1" x14ac:dyDescent="0.3">
      <c r="A12" s="8"/>
      <c r="B12" s="11"/>
      <c r="C12" s="4"/>
      <c r="D12" s="4"/>
      <c r="E12" s="20"/>
      <c r="F12" s="7"/>
    </row>
    <row r="13" spans="1:6" ht="20.100000000000001" customHeight="1" x14ac:dyDescent="0.3">
      <c r="A13" s="6"/>
      <c r="B13" s="11"/>
      <c r="C13" s="4"/>
      <c r="D13" s="4"/>
      <c r="E13" s="20"/>
      <c r="F13" s="7"/>
    </row>
    <row r="14" spans="1:6" ht="20.100000000000001" customHeight="1" x14ac:dyDescent="0.3">
      <c r="A14" s="6"/>
      <c r="B14" s="7"/>
      <c r="C14" s="4"/>
      <c r="D14" s="4"/>
      <c r="E14" s="20"/>
      <c r="F14" s="7"/>
    </row>
    <row r="15" spans="1:6" ht="20.100000000000001" customHeight="1" x14ac:dyDescent="0.3">
      <c r="A15" s="6"/>
      <c r="B15" s="49" t="s">
        <v>80</v>
      </c>
      <c r="C15" s="50">
        <f>MAX(C6:C7)</f>
        <v>39</v>
      </c>
      <c r="D15" s="4" t="s">
        <v>80</v>
      </c>
      <c r="E15" s="22">
        <f>MAX(E6:E13)</f>
        <v>0.44318181818181818</v>
      </c>
      <c r="F15" s="7"/>
    </row>
    <row r="16" spans="1:6" ht="20.100000000000001" customHeight="1" x14ac:dyDescent="0.3">
      <c r="A16" s="6"/>
      <c r="B16" s="49" t="s">
        <v>81</v>
      </c>
      <c r="C16" s="50">
        <f>MIN(C6:C7)</f>
        <v>25</v>
      </c>
      <c r="D16" s="4" t="s">
        <v>81</v>
      </c>
      <c r="E16" s="22">
        <f>MIN(E6:E13)</f>
        <v>0.28409090909090912</v>
      </c>
      <c r="F16" s="7"/>
    </row>
    <row r="17" spans="1:6" ht="20.100000000000001" customHeight="1" x14ac:dyDescent="0.3">
      <c r="A17" s="6"/>
      <c r="B17" s="49" t="s">
        <v>82</v>
      </c>
      <c r="C17" s="51">
        <f>AVERAGE(C6:C7)</f>
        <v>32</v>
      </c>
      <c r="D17" s="4" t="s">
        <v>82</v>
      </c>
      <c r="E17" s="22">
        <f>AVERAGE(E6:E13)</f>
        <v>0.36363636363636365</v>
      </c>
      <c r="F17" s="7"/>
    </row>
    <row r="18" spans="1:6" ht="20.100000000000001" customHeight="1" x14ac:dyDescent="0.3">
      <c r="A18" s="6"/>
      <c r="B18" s="7"/>
      <c r="C18" s="4"/>
      <c r="D18" s="4"/>
      <c r="E18" s="4"/>
      <c r="F18" s="7"/>
    </row>
    <row r="19" spans="1:6" ht="20.100000000000001" customHeight="1" x14ac:dyDescent="0.3">
      <c r="A19" s="6"/>
      <c r="B19" s="7"/>
      <c r="C19" s="4"/>
      <c r="D19" s="4"/>
      <c r="E19" s="4"/>
      <c r="F19" s="7"/>
    </row>
    <row r="20" spans="1:6" ht="20.100000000000001" customHeight="1" x14ac:dyDescent="0.3">
      <c r="A20" s="6"/>
      <c r="B20" s="7"/>
      <c r="C20" s="4"/>
      <c r="D20" s="4"/>
      <c r="E20" s="4"/>
      <c r="F20" s="7"/>
    </row>
    <row r="21" spans="1:6" ht="20.100000000000001" customHeight="1" x14ac:dyDescent="0.3">
      <c r="A21" s="6"/>
      <c r="B21" s="7"/>
      <c r="C21" s="4"/>
      <c r="D21" s="4"/>
      <c r="E21" s="4"/>
      <c r="F21" s="7"/>
    </row>
    <row r="22" spans="1:6" ht="20.100000000000001" customHeight="1" x14ac:dyDescent="0.3">
      <c r="A22" s="6"/>
      <c r="B22" s="7"/>
      <c r="C22" s="4"/>
      <c r="D22" s="4"/>
      <c r="E22" s="4"/>
      <c r="F22" s="7"/>
    </row>
    <row r="23" spans="1:6" ht="20.100000000000001" customHeight="1" x14ac:dyDescent="0.3">
      <c r="A23" s="6"/>
      <c r="B23" s="7"/>
      <c r="C23" s="4"/>
      <c r="D23" s="4"/>
      <c r="E23" s="4"/>
      <c r="F23" s="7"/>
    </row>
    <row r="24" spans="1:6" ht="20.100000000000001" customHeight="1" x14ac:dyDescent="0.3">
      <c r="A24" s="6"/>
      <c r="B24" s="7"/>
      <c r="C24" s="4"/>
      <c r="D24" s="4"/>
      <c r="E24" s="4"/>
      <c r="F24" s="7"/>
    </row>
    <row r="25" spans="1:6" ht="20.100000000000001" customHeight="1" x14ac:dyDescent="0.3">
      <c r="A25" s="6"/>
      <c r="B25" s="7"/>
      <c r="C25" s="4"/>
      <c r="D25" s="4"/>
      <c r="E25" s="4"/>
      <c r="F25" s="7"/>
    </row>
    <row r="26" spans="1:6" ht="20.100000000000001" customHeight="1" x14ac:dyDescent="0.3">
      <c r="A26" s="6"/>
      <c r="B26" s="7"/>
      <c r="C26" s="4"/>
      <c r="D26" s="4"/>
      <c r="E26" s="4"/>
      <c r="F26" s="7"/>
    </row>
    <row r="27" spans="1:6" ht="20.100000000000001" customHeight="1" x14ac:dyDescent="0.3">
      <c r="A27" s="6"/>
      <c r="B27" s="7"/>
      <c r="C27" s="4"/>
      <c r="D27" s="4"/>
      <c r="E27" s="4"/>
      <c r="F27" s="7"/>
    </row>
  </sheetData>
  <printOptions horizontalCentered="1"/>
  <pageMargins left="0.5" right="0.5" top="1" bottom="0.75" header="0.3" footer="0.3"/>
  <pageSetup scale="84" fitToHeight="0" orientation="landscape" r:id="rId1"/>
  <headerFooter>
    <oddHeader>&amp;CSpenard Corridor Parking Study
Parking Usage Data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E2A62C2F9FB44A7D938FDE43778B4" ma:contentTypeVersion="1" ma:contentTypeDescription="Create a new document." ma:contentTypeScope="" ma:versionID="83a8a83b4a14a50462f13133d247e780">
  <xsd:schema xmlns:xsd="http://www.w3.org/2001/XMLSchema" xmlns:xs="http://www.w3.org/2001/XMLSchema" xmlns:p="http://schemas.microsoft.com/office/2006/metadata/properties" xmlns:ns2="c2cd5102-672f-4cb7-8a8f-d88cffe52635" targetNamespace="http://schemas.microsoft.com/office/2006/metadata/properties" ma:root="true" ma:fieldsID="abf25cbce7c244ec2862868844407a23" ns2:_="">
    <xsd:import namespace="c2cd5102-672f-4cb7-8a8f-d88cffe52635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cd5102-672f-4cb7-8a8f-d88cffe526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11E8D2-2AD6-4720-A50E-DA786DDD5321}"/>
</file>

<file path=customXml/itemProps2.xml><?xml version="1.0" encoding="utf-8"?>
<ds:datastoreItem xmlns:ds="http://schemas.openxmlformats.org/officeDocument/2006/customXml" ds:itemID="{150756F6-1211-437B-BE41-E4D9B418BD81}"/>
</file>

<file path=customXml/itemProps3.xml><?xml version="1.0" encoding="utf-8"?>
<ds:datastoreItem xmlns:ds="http://schemas.openxmlformats.org/officeDocument/2006/customXml" ds:itemID="{C298229B-9804-471E-B090-8EF83DA489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Residential</vt:lpstr>
      <vt:lpstr>Commercial</vt:lpstr>
      <vt:lpstr>1113 W Fireweed (Res)</vt:lpstr>
      <vt:lpstr>1113 W Fireweed (Comm)</vt:lpstr>
      <vt:lpstr>1016&amp;1026 W 25th</vt:lpstr>
      <vt:lpstr>1327 W 25th</vt:lpstr>
      <vt:lpstr>1082 W 26th</vt:lpstr>
      <vt:lpstr>1340 W 26th</vt:lpstr>
      <vt:lpstr>1040 W 27th</vt:lpstr>
      <vt:lpstr>1009 W 29th</vt:lpstr>
      <vt:lpstr>2601 Spenard</vt:lpstr>
      <vt:lpstr>1002-1016 WNLB</vt:lpstr>
      <vt:lpstr>2809-2819 Spenard</vt:lpstr>
      <vt:lpstr>1400 W Benson</vt:lpstr>
      <vt:lpstr>1406 W 33rd</vt:lpstr>
      <vt:lpstr>3807 Spenard</vt:lpstr>
      <vt:lpstr>3826 Spenard</vt:lpstr>
      <vt:lpstr>3836 Spenard</vt:lpstr>
      <vt:lpstr>'1113 W Fireweed (Res)'!Print_Area</vt:lpstr>
      <vt:lpstr>'2601 Spenard'!Print_Titles</vt:lpstr>
      <vt:lpstr>'2809-2819 Spenard'!Print_Titles</vt:lpstr>
    </vt:vector>
  </TitlesOfParts>
  <Company>HDL Engineering Consultants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Mormilo</dc:creator>
  <cp:lastModifiedBy>Davis, Tom G.</cp:lastModifiedBy>
  <cp:lastPrinted>2023-11-16T23:09:02Z</cp:lastPrinted>
  <dcterms:created xsi:type="dcterms:W3CDTF">2023-10-18T19:06:09Z</dcterms:created>
  <dcterms:modified xsi:type="dcterms:W3CDTF">2024-12-19T21:00:39Z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0x010100531E2A62C2F9FB44A7D938FDE43778B4</vt:lpwstr>
  </property>
</Properties>
</file>