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pt\Desktop\"/>
    </mc:Choice>
  </mc:AlternateContent>
  <xr:revisionPtr revIDLastSave="0" documentId="13_ncr:1_{7FF91752-A0DF-49A6-B4CA-93DEF46BDDAE}" xr6:coauthVersionLast="47" xr6:coauthVersionMax="47" xr10:uidLastSave="{00000000-0000-0000-0000-000000000000}"/>
  <bookViews>
    <workbookView xWindow="-120" yWindow="-120" windowWidth="25440" windowHeight="15390" xr2:uid="{1E6C50B8-DCD1-41BC-A73A-3BA15F6C0A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C80" i="1"/>
  <c r="E44" i="1"/>
  <c r="C44" i="1"/>
  <c r="G22" i="1"/>
  <c r="E22" i="1"/>
  <c r="C22" i="1"/>
  <c r="C72" i="1"/>
  <c r="C71" i="1" l="1"/>
  <c r="G58" i="1" l="1"/>
  <c r="G8" i="1"/>
  <c r="G42" i="1"/>
  <c r="E5" i="1"/>
  <c r="G29" i="1"/>
  <c r="G25" i="1"/>
  <c r="G13" i="1"/>
  <c r="G48" i="1"/>
  <c r="G20" i="1"/>
  <c r="G17" i="1"/>
  <c r="E42" i="1"/>
  <c r="E8" i="1"/>
  <c r="G5" i="1"/>
  <c r="G32" i="1"/>
  <c r="G56" i="1"/>
  <c r="E58" i="1"/>
  <c r="G28" i="1"/>
  <c r="G12" i="1"/>
  <c r="C58" i="1"/>
  <c r="C73" i="1" s="1"/>
  <c r="C70" i="1"/>
  <c r="C8" i="1"/>
  <c r="E17" i="1"/>
  <c r="E29" i="1"/>
  <c r="E48" i="1"/>
  <c r="E25" i="1"/>
  <c r="E13" i="1"/>
  <c r="E20" i="1"/>
  <c r="E56" i="1"/>
  <c r="E32" i="1"/>
  <c r="C5" i="1"/>
  <c r="G65" i="1"/>
  <c r="E28" i="1"/>
  <c r="C42" i="1" l="1"/>
  <c r="C56" i="1" l="1"/>
  <c r="C32" i="1" l="1"/>
  <c r="C13" i="1"/>
  <c r="E65" i="1" l="1"/>
  <c r="G36" i="1"/>
  <c r="C20" i="1"/>
  <c r="C29" i="1"/>
  <c r="C17" i="1"/>
  <c r="C12" i="1" l="1"/>
  <c r="G38" i="1" l="1"/>
  <c r="C65" i="1" l="1"/>
  <c r="K68" i="1"/>
  <c r="E68" i="1" l="1"/>
  <c r="C28" i="1" l="1"/>
  <c r="C7" i="1" l="1"/>
  <c r="C25" i="1"/>
  <c r="C24" i="1" l="1"/>
  <c r="C48" i="1" l="1"/>
  <c r="I68" i="1" l="1"/>
  <c r="C36" i="1"/>
  <c r="C38" i="1" l="1"/>
  <c r="C68" i="1" s="1"/>
  <c r="C75" i="1" s="1"/>
  <c r="A81" i="1"/>
  <c r="G68" i="1" l="1"/>
</calcChain>
</file>

<file path=xl/sharedStrings.xml><?xml version="1.0" encoding="utf-8"?>
<sst xmlns="http://schemas.openxmlformats.org/spreadsheetml/2006/main" count="56" uniqueCount="56">
  <si>
    <t>PW 32 (167548): Community Testing Sites</t>
  </si>
  <si>
    <t>PW 99 (179625): MOA COVID-19 Vaccination Operation</t>
  </si>
  <si>
    <t>PW 94 (183445): Medically Necessary COVID19 Testing</t>
  </si>
  <si>
    <t>Project Description</t>
  </si>
  <si>
    <t>Documented COVID Expenditures</t>
  </si>
  <si>
    <t>COVID FEMA SUMMARY</t>
  </si>
  <si>
    <t>Submitted Projects</t>
  </si>
  <si>
    <t>FEMA/SOA Obligated</t>
  </si>
  <si>
    <t>PW 126 (660135): Anchorage Fire Department Employee Testing</t>
  </si>
  <si>
    <t>PW 139 (436858): MOA COVID Emergency Response 01-01-2021 to 6-30-2021</t>
  </si>
  <si>
    <t>Monthly Obligated Change</t>
  </si>
  <si>
    <t>Submitted Projects Total</t>
  </si>
  <si>
    <t>Documented Expenditures Total</t>
  </si>
  <si>
    <t>PW 1 (136972): MOA COVID Emergency Response</t>
  </si>
  <si>
    <t>Paid/Reimbursed from Obligated</t>
  </si>
  <si>
    <t>Monthly Paid/Reimbursed Change</t>
  </si>
  <si>
    <t>PW 167 (660132): MOA COVID19 Emergency Response 7/1/2021 to 12/31/2021</t>
  </si>
  <si>
    <t>PW 165 (673064): Henry Schein Activities 1/1/2020 through 7/1/2022</t>
  </si>
  <si>
    <t>PW 623 (269DR-AK) SOA Non-congregate Sheltering 3-16-2020 through 4-16-2020</t>
  </si>
  <si>
    <t>PW 168 (679181): Transportation Services for Response - 99 Plus 1 Inc.</t>
  </si>
  <si>
    <t>PW 172 (436856): Sheltering 9-15-2020 to 6-30-2021</t>
  </si>
  <si>
    <t>PW 157 (660139): MOA COVID Emergency Response #2 through 12-31-2020 to include sheltering</t>
  </si>
  <si>
    <t>PW 174 (667990): MOA COVID Emergency Response #3 through 12-31-2020 to include sheltering</t>
  </si>
  <si>
    <t>PW 188 (660302): MOA COVID Emergency Response #2 01-01-2021 to 6-30-2021</t>
  </si>
  <si>
    <t>PW 190 (686896): UAA EOC Support Services</t>
  </si>
  <si>
    <t>PW 192 (679183): MOA COVID19 Emergency Response #3 01-01-2021 to 6-30-2021</t>
  </si>
  <si>
    <t>PW 196 (667995): Sheltering 1/1/2022 through 7/01/2022</t>
  </si>
  <si>
    <t>Non FEMA Reimbursable Expenditures</t>
  </si>
  <si>
    <t>PW 197 (660134): Sheltering 7/1/2021 to 12/31/2021</t>
  </si>
  <si>
    <t>PW 198 (685866): MOA COVID-19 Vaccination Operation #3</t>
  </si>
  <si>
    <t>PW 199 (696864): MOA COVID-19 Employee Screening, Testing and other Associated Testing Activities through 7/1/2022</t>
  </si>
  <si>
    <t>PW 202 (696889): Sheltering Post 7/1/2022</t>
  </si>
  <si>
    <t>Last Obligated Date</t>
  </si>
  <si>
    <t>PW 204 (685904): MOA COVID19 Emergency Response #2 1/1/2022 through 7/01/2022</t>
  </si>
  <si>
    <t>PW 205 (685905): Sheltering #2 1/1/2022 through 7/01/2022</t>
  </si>
  <si>
    <t>PW 213 (696866): EOC Operations and Emergency Protection Gear through 7/1/2022</t>
  </si>
  <si>
    <t>PW 211 (685860): MOA COVID19 Emergency Response #3 7/1/2021 to 12/31/2021</t>
  </si>
  <si>
    <t>PW 214 (685854): MOA COVID19 Emergency Response #4 01-01-2021 to 6-30-2021</t>
  </si>
  <si>
    <t>PW 216 (679186): MOA COVID19 Emergency Response #2 7/1/2021 to 12/31/2021</t>
  </si>
  <si>
    <t>PW 215 (667993): MOA COVID19 Emergency Response 1/1/2022 through 7/01/2022</t>
  </si>
  <si>
    <t>PW 217 (660306): Sheltering #2 9-15-2020 to 6-30-2021</t>
  </si>
  <si>
    <t>PW 100 (436941): MOA Management Costs (obligated upto amount $4,390,001.32)</t>
  </si>
  <si>
    <t>PW 218 (685903): Sheltering #3 9-15-2020 to 6-30-2021</t>
  </si>
  <si>
    <t>PW 219 (685902): Sheltering #2 7/1/2021 to 12/31/2021</t>
  </si>
  <si>
    <t>PW 221 (681325): MOA COVID19 Emergency Response 7/2/2022 through 12/31/2022</t>
  </si>
  <si>
    <t>PW 228 (673063): FA Labor 1/1/2022 through 7/1/2022</t>
  </si>
  <si>
    <t>PW 230 (719853): Companion to Project 673063 FA Labor 7/2/2022 through 12/31/2022</t>
  </si>
  <si>
    <t>PW 227 (685753): MOA COVID Emergency Response #4 through 12-31-2020 to include sheltering</t>
  </si>
  <si>
    <t>PW 184 (672745): MOA COVID-19 Vaccination Operation #2</t>
  </si>
  <si>
    <t>Non FEMA Reimbursable 2020 FA Labor</t>
  </si>
  <si>
    <t>Non FEMA Reimbursable 2021 FA Labor</t>
  </si>
  <si>
    <t>Non FEMA Reimbursable 2022 FA Labor</t>
  </si>
  <si>
    <t>PW 251 (673062): FA Labor 1/1/2021 through 12/31/2021</t>
  </si>
  <si>
    <t>PW 252 (673061): FA Labor 1/1/2020 through 12/31/2020</t>
  </si>
  <si>
    <t>Amount not Rembursed by FEMA or SOA</t>
  </si>
  <si>
    <t>Total COVID Expenditures (as of 3/18/2024)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</si>
</sst>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44" fontId="2" fillId="0" borderId="0" xfId="1" applyFont="1"/>
    <xf numFmtId="0" fontId="3" fillId="0" borderId="0" xfId="0" applyFont="1" applyAlignment="1">
      <alignment horizontal="right" vertical="center"/>
    </xf>
    <xf numFmtId="44" fontId="2" fillId="0" borderId="0" xfId="0" applyNumberFormat="1" applyFont="1"/>
    <xf numFmtId="44" fontId="2" fillId="0" borderId="0" xfId="1" applyFont="1" applyFill="1"/>
    <xf numFmtId="44" fontId="2" fillId="0" borderId="1" xfId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4" fontId="0" fillId="0" borderId="0" xfId="0" applyNumberFormat="1"/>
    <xf numFmtId="22" fontId="0" fillId="0" borderId="0" xfId="0" applyNumberFormat="1" applyAlignment="1">
      <alignment horizontal="left"/>
    </xf>
    <xf numFmtId="14" fontId="0" fillId="0" borderId="0" xfId="0" applyNumberFormat="1"/>
    <xf numFmtId="0" fontId="0" fillId="0" borderId="1" xfId="0" applyBorder="1"/>
    <xf numFmtId="44" fontId="2" fillId="0" borderId="3" xfId="1" applyFont="1" applyBorder="1"/>
    <xf numFmtId="0" fontId="0" fillId="0" borderId="3" xfId="0" applyBorder="1"/>
    <xf numFmtId="44" fontId="2" fillId="0" borderId="3" xfId="1" applyFont="1" applyFill="1" applyBorder="1"/>
    <xf numFmtId="44" fontId="2" fillId="0" borderId="2" xfId="1" applyFont="1" applyFill="1" applyBorder="1"/>
    <xf numFmtId="44" fontId="2" fillId="0" borderId="2" xfId="0" applyNumberFormat="1" applyFont="1" applyBorder="1"/>
    <xf numFmtId="44" fontId="2" fillId="0" borderId="5" xfId="1" applyFont="1" applyBorder="1"/>
    <xf numFmtId="0" fontId="0" fillId="0" borderId="5" xfId="0" applyBorder="1"/>
    <xf numFmtId="44" fontId="2" fillId="0" borderId="5" xfId="1" applyFont="1" applyFill="1" applyBorder="1"/>
    <xf numFmtId="44" fontId="2" fillId="0" borderId="4" xfId="1" applyFont="1" applyFill="1" applyBorder="1"/>
    <xf numFmtId="44" fontId="2" fillId="0" borderId="4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0" fontId="3" fillId="0" borderId="8" xfId="0" applyFont="1" applyBorder="1" applyAlignment="1">
      <alignment horizontal="center" vertical="center" wrapText="1"/>
    </xf>
    <xf numFmtId="44" fontId="2" fillId="0" borderId="0" xfId="1" applyFont="1" applyFill="1" applyBorder="1"/>
    <xf numFmtId="44" fontId="2" fillId="0" borderId="0" xfId="1" applyFont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3714-5070-4DC9-B95C-6B0A0915E12D}">
  <sheetPr>
    <pageSetUpPr fitToPage="1"/>
  </sheetPr>
  <dimension ref="A1:N82"/>
  <sheetViews>
    <sheetView tabSelected="1" topLeftCell="A40" workbookViewId="0">
      <selection activeCell="A79" sqref="A79"/>
    </sheetView>
  </sheetViews>
  <sheetFormatPr defaultRowHeight="15" x14ac:dyDescent="0.25"/>
  <cols>
    <col min="1" max="1" width="97.28515625" customWidth="1"/>
    <col min="2" max="2" width="4.5703125" customWidth="1"/>
    <col min="3" max="3" width="18.140625" bestFit="1" customWidth="1"/>
    <col min="4" max="4" width="3.42578125" customWidth="1"/>
    <col min="5" max="5" width="18.140625" bestFit="1" customWidth="1"/>
    <col min="6" max="6" width="3.42578125" customWidth="1"/>
    <col min="7" max="7" width="18.140625" customWidth="1"/>
    <col min="8" max="8" width="3.42578125" customWidth="1"/>
    <col min="9" max="9" width="16.85546875" customWidth="1"/>
    <col min="10" max="10" width="3.42578125" customWidth="1"/>
    <col min="11" max="11" width="18.28515625" customWidth="1"/>
    <col min="12" max="12" width="3.42578125" hidden="1" customWidth="1"/>
    <col min="13" max="13" width="10.7109375" hidden="1" customWidth="1"/>
    <col min="14" max="14" width="14.28515625" bestFit="1" customWidth="1"/>
  </cols>
  <sheetData>
    <row r="1" spans="1:14" ht="18.75" x14ac:dyDescent="0.3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4" ht="15.75" x14ac:dyDescent="0.25">
      <c r="A3" s="11" t="s">
        <v>6</v>
      </c>
    </row>
    <row r="4" spans="1:14" ht="45" x14ac:dyDescent="0.25">
      <c r="A4" s="8" t="s">
        <v>3</v>
      </c>
      <c r="C4" s="9" t="s">
        <v>4</v>
      </c>
      <c r="E4" s="26" t="s">
        <v>7</v>
      </c>
      <c r="F4" s="27"/>
      <c r="G4" s="28" t="s">
        <v>14</v>
      </c>
      <c r="I4" s="10" t="s">
        <v>10</v>
      </c>
      <c r="K4" s="10" t="s">
        <v>15</v>
      </c>
      <c r="M4" s="10" t="s">
        <v>32</v>
      </c>
    </row>
    <row r="5" spans="1:14" x14ac:dyDescent="0.25">
      <c r="A5" s="1" t="s">
        <v>13</v>
      </c>
      <c r="C5" s="6">
        <f>10755249.08-23580-56771.25-5007.47</f>
        <v>10669890.359999999</v>
      </c>
      <c r="E5" s="21">
        <f>10674897.83-5007.47</f>
        <v>10669890.359999999</v>
      </c>
      <c r="G5" s="16">
        <f>3899571.5+6770318.86</f>
        <v>10669890.359999999</v>
      </c>
      <c r="I5" s="3"/>
      <c r="K5" s="3"/>
      <c r="M5" s="14">
        <v>44806</v>
      </c>
      <c r="N5" s="12"/>
    </row>
    <row r="6" spans="1:14" x14ac:dyDescent="0.25">
      <c r="A6" s="1" t="s">
        <v>21</v>
      </c>
      <c r="C6" s="6">
        <v>5511930.6200000001</v>
      </c>
      <c r="E6" s="23">
        <v>5511930.6200000001</v>
      </c>
      <c r="G6" s="18">
        <v>5511930.6200000001</v>
      </c>
      <c r="I6" s="6"/>
      <c r="K6" s="30"/>
      <c r="M6" s="14">
        <v>44852</v>
      </c>
    </row>
    <row r="7" spans="1:14" x14ac:dyDescent="0.25">
      <c r="A7" s="1" t="s">
        <v>22</v>
      </c>
      <c r="C7" s="6">
        <f>400.52+317967.67+16423.82-550</f>
        <v>334242.01</v>
      </c>
      <c r="E7" s="23">
        <v>334242.01</v>
      </c>
      <c r="G7" s="18">
        <v>334242.01</v>
      </c>
      <c r="I7" s="29"/>
      <c r="K7" s="30"/>
      <c r="M7" s="14">
        <v>44887</v>
      </c>
    </row>
    <row r="8" spans="1:14" x14ac:dyDescent="0.25">
      <c r="A8" s="1" t="s">
        <v>47</v>
      </c>
      <c r="C8" s="6">
        <f>324785.92+59676.22-3688.42</f>
        <v>380773.72000000003</v>
      </c>
      <c r="E8" s="23">
        <f>324785.92+59676.22-3688.42</f>
        <v>380773.72000000003</v>
      </c>
      <c r="G8" s="18">
        <f>324785.92+59676.22-3688.42</f>
        <v>380773.72000000003</v>
      </c>
      <c r="I8" s="6"/>
      <c r="K8" s="6"/>
      <c r="M8" s="14"/>
    </row>
    <row r="9" spans="1:14" ht="7.5" customHeight="1" x14ac:dyDescent="0.25">
      <c r="E9" s="22"/>
      <c r="G9" s="17"/>
    </row>
    <row r="10" spans="1:14" x14ac:dyDescent="0.25">
      <c r="A10" s="1" t="s">
        <v>9</v>
      </c>
      <c r="C10" s="6">
        <v>3369711.49</v>
      </c>
      <c r="E10" s="23">
        <v>3369711.49</v>
      </c>
      <c r="G10" s="18">
        <v>3369711.49</v>
      </c>
      <c r="I10" s="6"/>
      <c r="K10" s="29"/>
      <c r="M10" s="14">
        <v>44741</v>
      </c>
    </row>
    <row r="11" spans="1:14" x14ac:dyDescent="0.25">
      <c r="A11" s="1" t="s">
        <v>23</v>
      </c>
      <c r="C11" s="6">
        <v>9326555.9800000004</v>
      </c>
      <c r="E11" s="23">
        <v>9326555.9800000004</v>
      </c>
      <c r="G11" s="18">
        <v>9326555.9800000004</v>
      </c>
      <c r="I11" s="29"/>
      <c r="K11" s="29"/>
      <c r="M11" s="14">
        <v>44945</v>
      </c>
    </row>
    <row r="12" spans="1:14" x14ac:dyDescent="0.25">
      <c r="A12" s="1" t="s">
        <v>25</v>
      </c>
      <c r="C12" s="3">
        <f>251950.96-13900</f>
        <v>238050.96</v>
      </c>
      <c r="E12" s="23">
        <v>238050.96</v>
      </c>
      <c r="G12" s="16">
        <f>251950.96-13900</f>
        <v>238050.96</v>
      </c>
      <c r="I12" s="29"/>
      <c r="K12" s="3"/>
      <c r="M12" s="14">
        <v>44970</v>
      </c>
    </row>
    <row r="13" spans="1:14" x14ac:dyDescent="0.25">
      <c r="A13" s="1" t="s">
        <v>37</v>
      </c>
      <c r="C13" s="6">
        <f>30361.5+180520.97+4806.55+8957.32</f>
        <v>224646.34</v>
      </c>
      <c r="E13" s="23">
        <f>30361.5+180520.97+4806.55+8957.32</f>
        <v>224646.34</v>
      </c>
      <c r="G13" s="18">
        <f>30361.5+180520.97+4806.55+8957.32</f>
        <v>224646.34</v>
      </c>
      <c r="I13" s="6"/>
      <c r="K13" s="6"/>
    </row>
    <row r="14" spans="1:14" ht="7.5" customHeight="1" x14ac:dyDescent="0.25">
      <c r="E14" s="22"/>
      <c r="G14" s="17"/>
    </row>
    <row r="15" spans="1:14" x14ac:dyDescent="0.25">
      <c r="A15" s="1" t="s">
        <v>16</v>
      </c>
      <c r="C15" s="6">
        <v>11726296.07</v>
      </c>
      <c r="E15" s="23">
        <v>11726296.07</v>
      </c>
      <c r="G15" s="18">
        <v>11726296.07</v>
      </c>
      <c r="I15" s="29"/>
      <c r="K15" s="29"/>
      <c r="M15" s="14">
        <v>44879</v>
      </c>
    </row>
    <row r="16" spans="1:14" x14ac:dyDescent="0.25">
      <c r="A16" s="1" t="s">
        <v>38</v>
      </c>
      <c r="C16" s="3">
        <v>2435662.77</v>
      </c>
      <c r="E16" s="21">
        <v>2435662.77</v>
      </c>
      <c r="G16" s="16">
        <v>2435662.77</v>
      </c>
      <c r="I16" s="3"/>
      <c r="K16" s="3"/>
    </row>
    <row r="17" spans="1:13" x14ac:dyDescent="0.25">
      <c r="A17" s="1" t="s">
        <v>36</v>
      </c>
      <c r="C17" s="6">
        <f>19607.78+55367.76+10669.28+52681.94</f>
        <v>138326.76</v>
      </c>
      <c r="E17" s="23">
        <f>19607.78+55367.76+10669.28+52681.94</f>
        <v>138326.76</v>
      </c>
      <c r="G17" s="18">
        <f>19607.78+55367.76+10669.28+52681.94</f>
        <v>138326.76</v>
      </c>
      <c r="I17" s="6"/>
      <c r="K17" s="6"/>
    </row>
    <row r="18" spans="1:13" ht="7.5" customHeight="1" x14ac:dyDescent="0.25">
      <c r="E18" s="22"/>
      <c r="G18" s="17"/>
    </row>
    <row r="19" spans="1:13" x14ac:dyDescent="0.25">
      <c r="A19" s="1" t="s">
        <v>39</v>
      </c>
      <c r="C19" s="6">
        <v>9054836.1600000001</v>
      </c>
      <c r="E19" s="23">
        <v>9054836.1600000001</v>
      </c>
      <c r="G19" s="18">
        <v>9054836.1600000001</v>
      </c>
      <c r="I19" s="6"/>
      <c r="K19" s="6"/>
    </row>
    <row r="20" spans="1:13" x14ac:dyDescent="0.25">
      <c r="A20" s="1" t="s">
        <v>33</v>
      </c>
      <c r="C20" s="6">
        <f>3351.11+306291.22</f>
        <v>309642.32999999996</v>
      </c>
      <c r="E20" s="23">
        <f>3351.11+306291.22</f>
        <v>309642.32999999996</v>
      </c>
      <c r="G20" s="18">
        <f>3351.11+306291.22</f>
        <v>309642.32999999996</v>
      </c>
      <c r="I20" s="6"/>
      <c r="K20" s="6"/>
    </row>
    <row r="21" spans="1:13" ht="7.5" customHeight="1" x14ac:dyDescent="0.25">
      <c r="E21" s="22"/>
      <c r="G21" s="17"/>
    </row>
    <row r="22" spans="1:13" ht="15" customHeight="1" x14ac:dyDescent="0.25">
      <c r="A22" s="1" t="s">
        <v>44</v>
      </c>
      <c r="C22" s="6">
        <f>2399.38+2344737.04+337741.21-3755.68</f>
        <v>2681121.9499999997</v>
      </c>
      <c r="E22" s="23">
        <f>2399.38+2344737.04+337741.21-3755.68</f>
        <v>2681121.9499999997</v>
      </c>
      <c r="G22" s="18">
        <f>2347136.42+333985.53</f>
        <v>2681121.9500000002</v>
      </c>
      <c r="I22" s="6"/>
      <c r="K22" s="29"/>
    </row>
    <row r="23" spans="1:13" ht="7.5" customHeight="1" x14ac:dyDescent="0.25">
      <c r="E23" s="22"/>
      <c r="G23" s="17"/>
    </row>
    <row r="24" spans="1:13" x14ac:dyDescent="0.25">
      <c r="A24" s="1" t="s">
        <v>20</v>
      </c>
      <c r="C24" s="6">
        <f>7249501.44+32730-400.52</f>
        <v>7281830.9200000009</v>
      </c>
      <c r="E24" s="23">
        <v>7281830.9199999999</v>
      </c>
      <c r="G24" s="18">
        <v>7281830.9199999999</v>
      </c>
      <c r="I24" s="29"/>
      <c r="K24" s="29"/>
      <c r="M24" s="14">
        <v>44858</v>
      </c>
    </row>
    <row r="25" spans="1:13" x14ac:dyDescent="0.25">
      <c r="A25" s="1" t="s">
        <v>40</v>
      </c>
      <c r="C25" s="6">
        <f>30181.71+3626360.9</f>
        <v>3656542.61</v>
      </c>
      <c r="E25" s="23">
        <f>30181.71+3626360.9</f>
        <v>3656542.61</v>
      </c>
      <c r="G25" s="18">
        <f>30181.71+3626360.9</f>
        <v>3656542.61</v>
      </c>
      <c r="I25" s="6"/>
      <c r="K25" s="6"/>
      <c r="M25" s="14"/>
    </row>
    <row r="26" spans="1:13" x14ac:dyDescent="0.25">
      <c r="A26" s="1" t="s">
        <v>42</v>
      </c>
      <c r="C26" s="6">
        <v>49849.31</v>
      </c>
      <c r="E26" s="23">
        <v>49849.31</v>
      </c>
      <c r="G26" s="18">
        <v>49849.31</v>
      </c>
      <c r="I26" s="6"/>
      <c r="K26" s="6"/>
      <c r="M26" s="14"/>
    </row>
    <row r="27" spans="1:13" ht="7.5" customHeight="1" x14ac:dyDescent="0.25">
      <c r="E27" s="22"/>
      <c r="G27" s="17"/>
    </row>
    <row r="28" spans="1:13" x14ac:dyDescent="0.25">
      <c r="A28" s="1" t="s">
        <v>28</v>
      </c>
      <c r="C28" s="6">
        <f>4968667.13+185476.6</f>
        <v>5154143.7299999995</v>
      </c>
      <c r="E28" s="23">
        <f>4968667.13+185476.6</f>
        <v>5154143.7299999995</v>
      </c>
      <c r="G28" s="18">
        <f>4968667.13+185476.6</f>
        <v>5154143.7299999995</v>
      </c>
      <c r="I28" s="6"/>
      <c r="K28" s="6"/>
    </row>
    <row r="29" spans="1:13" x14ac:dyDescent="0.25">
      <c r="A29" s="1" t="s">
        <v>43</v>
      </c>
      <c r="C29" s="6">
        <f>41654.47+28423.24</f>
        <v>70077.710000000006</v>
      </c>
      <c r="E29" s="23">
        <f>41654.47+28423.24</f>
        <v>70077.710000000006</v>
      </c>
      <c r="G29" s="18">
        <f>41654.47+28423.24</f>
        <v>70077.710000000006</v>
      </c>
      <c r="I29" s="6"/>
      <c r="K29" s="6"/>
    </row>
    <row r="30" spans="1:13" ht="7.5" customHeight="1" x14ac:dyDescent="0.25">
      <c r="E30" s="22"/>
      <c r="G30" s="17"/>
    </row>
    <row r="31" spans="1:13" x14ac:dyDescent="0.25">
      <c r="A31" s="1" t="s">
        <v>26</v>
      </c>
      <c r="C31" s="6">
        <v>5657287.75</v>
      </c>
      <c r="E31" s="23">
        <v>5657287.75</v>
      </c>
      <c r="G31" s="18">
        <v>5657287.75</v>
      </c>
      <c r="I31" s="6"/>
      <c r="K31" s="6"/>
    </row>
    <row r="32" spans="1:13" x14ac:dyDescent="0.25">
      <c r="A32" s="1" t="s">
        <v>34</v>
      </c>
      <c r="C32" s="6">
        <f>5350.08+48902.16</f>
        <v>54252.240000000005</v>
      </c>
      <c r="E32" s="23">
        <f>5350.08+48902.16</f>
        <v>54252.240000000005</v>
      </c>
      <c r="G32" s="18">
        <f>5350.08+48902.16</f>
        <v>54252.240000000005</v>
      </c>
      <c r="I32" s="6"/>
      <c r="K32" s="6"/>
    </row>
    <row r="33" spans="1:14" ht="7.5" customHeight="1" x14ac:dyDescent="0.25">
      <c r="E33" s="22"/>
      <c r="G33" s="17"/>
    </row>
    <row r="34" spans="1:14" ht="15" customHeight="1" x14ac:dyDescent="0.25">
      <c r="A34" s="2" t="s">
        <v>31</v>
      </c>
      <c r="C34" s="6">
        <v>4584.63</v>
      </c>
      <c r="E34" s="23">
        <v>4584.63</v>
      </c>
      <c r="G34" s="18">
        <v>4584.63</v>
      </c>
      <c r="I34" s="6"/>
      <c r="K34" s="6"/>
    </row>
    <row r="35" spans="1:14" ht="7.5" customHeight="1" x14ac:dyDescent="0.25">
      <c r="E35" s="22"/>
      <c r="G35" s="17"/>
    </row>
    <row r="36" spans="1:14" x14ac:dyDescent="0.25">
      <c r="A36" s="2" t="s">
        <v>18</v>
      </c>
      <c r="C36" s="6">
        <f>149696.15+15150</f>
        <v>164846.15</v>
      </c>
      <c r="E36" s="23">
        <v>164846.15</v>
      </c>
      <c r="G36" s="18">
        <f>149696.15+15150</f>
        <v>164846.15</v>
      </c>
      <c r="I36" s="5"/>
      <c r="K36" s="29"/>
      <c r="M36" s="32">
        <v>2022</v>
      </c>
      <c r="N36" s="12"/>
    </row>
    <row r="37" spans="1:14" ht="7.5" customHeight="1" x14ac:dyDescent="0.25">
      <c r="E37" s="22"/>
      <c r="G37" s="17"/>
    </row>
    <row r="38" spans="1:14" x14ac:dyDescent="0.25">
      <c r="A38" s="1" t="s">
        <v>0</v>
      </c>
      <c r="C38" s="6">
        <f>31643582+4140892+105840+171892</f>
        <v>36062206</v>
      </c>
      <c r="E38" s="21">
        <v>36062206</v>
      </c>
      <c r="G38" s="18">
        <f>31643582+4140892+277732</f>
        <v>36062206</v>
      </c>
      <c r="I38" s="6"/>
      <c r="K38" s="29"/>
      <c r="M38" s="14">
        <v>44707</v>
      </c>
    </row>
    <row r="39" spans="1:14" ht="7.5" customHeight="1" x14ac:dyDescent="0.25">
      <c r="E39" s="22"/>
      <c r="G39" s="17"/>
    </row>
    <row r="40" spans="1:14" x14ac:dyDescent="0.25">
      <c r="A40" s="2" t="s">
        <v>1</v>
      </c>
      <c r="C40" s="6">
        <v>1711526.14</v>
      </c>
      <c r="E40" s="23">
        <v>1711526.14</v>
      </c>
      <c r="G40" s="18">
        <v>1711526.14</v>
      </c>
      <c r="K40" s="29"/>
      <c r="M40" s="14">
        <v>44662</v>
      </c>
    </row>
    <row r="41" spans="1:14" x14ac:dyDescent="0.25">
      <c r="A41" s="2" t="s">
        <v>48</v>
      </c>
      <c r="C41" s="6">
        <v>2179796.6800000002</v>
      </c>
      <c r="E41" s="23">
        <v>2179796.6800000002</v>
      </c>
      <c r="G41" s="18">
        <v>2179796.6800000002</v>
      </c>
      <c r="I41" s="6"/>
      <c r="K41" s="6"/>
      <c r="M41" s="14"/>
    </row>
    <row r="42" spans="1:14" x14ac:dyDescent="0.25">
      <c r="A42" s="2" t="s">
        <v>29</v>
      </c>
      <c r="C42" s="6">
        <f>38551.63+852-30884.37</f>
        <v>8519.2599999999984</v>
      </c>
      <c r="E42" s="23">
        <f>38551.63+852-30884.37</f>
        <v>8519.2599999999984</v>
      </c>
      <c r="G42" s="18">
        <f>38551.63+852-30884.37</f>
        <v>8519.2599999999984</v>
      </c>
      <c r="I42" s="6"/>
      <c r="K42" s="6"/>
    </row>
    <row r="43" spans="1:14" ht="7.5" customHeight="1" x14ac:dyDescent="0.25">
      <c r="E43" s="22"/>
      <c r="G43" s="17"/>
    </row>
    <row r="44" spans="1:14" x14ac:dyDescent="0.25">
      <c r="A44" s="1" t="s">
        <v>41</v>
      </c>
      <c r="C44" s="6">
        <f>519288.75+172087.5+725+356392.5+165438.75+65261.25+252398.61+41667.63+364032.61+237956.51</f>
        <v>2175249.1099999994</v>
      </c>
      <c r="E44" s="23">
        <f>519288.75+172087.5+725+356392.5+165438.75+65261.25+252398.61+41667.63+364032.61+237956.51</f>
        <v>2175249.1099999994</v>
      </c>
      <c r="G44" s="16">
        <f>519288.75+172087.5+522556.25+252398.61+65261.25+41667.63+364032.61+237956.51</f>
        <v>2175249.1099999994</v>
      </c>
      <c r="I44" s="29"/>
      <c r="K44" s="30">
        <v>237956.51</v>
      </c>
      <c r="M44" s="14">
        <v>44516</v>
      </c>
    </row>
    <row r="45" spans="1:14" ht="7.5" customHeight="1" x14ac:dyDescent="0.25">
      <c r="E45" s="22"/>
      <c r="G45" s="17"/>
    </row>
    <row r="46" spans="1:14" x14ac:dyDescent="0.25">
      <c r="A46" s="1" t="s">
        <v>8</v>
      </c>
      <c r="C46" s="6">
        <v>32663.67</v>
      </c>
      <c r="E46" s="21">
        <v>32663.67</v>
      </c>
      <c r="G46" s="18">
        <v>32663.67</v>
      </c>
      <c r="K46" s="6"/>
      <c r="M46" s="14">
        <v>44644</v>
      </c>
    </row>
    <row r="47" spans="1:14" ht="7.5" customHeight="1" x14ac:dyDescent="0.25">
      <c r="E47" s="22"/>
      <c r="G47" s="17"/>
    </row>
    <row r="48" spans="1:14" x14ac:dyDescent="0.25">
      <c r="A48" s="2" t="s">
        <v>19</v>
      </c>
      <c r="C48" s="6">
        <f>1706583.48+287696.73</f>
        <v>1994280.21</v>
      </c>
      <c r="E48" s="23">
        <f>1706583.48+287696.73</f>
        <v>1994280.21</v>
      </c>
      <c r="G48" s="18">
        <f>1706583.48+287696.73</f>
        <v>1994280.21</v>
      </c>
      <c r="I48" s="6"/>
      <c r="K48" s="6"/>
    </row>
    <row r="49" spans="1:13" ht="7.5" customHeight="1" x14ac:dyDescent="0.25">
      <c r="E49" s="22"/>
      <c r="G49" s="17"/>
    </row>
    <row r="50" spans="1:13" x14ac:dyDescent="0.25">
      <c r="A50" s="2" t="s">
        <v>17</v>
      </c>
      <c r="C50" s="3">
        <v>40999.839999999997</v>
      </c>
      <c r="E50" s="21">
        <v>40999.839999999997</v>
      </c>
      <c r="G50" s="16">
        <v>40999.839999999997</v>
      </c>
      <c r="I50" s="3"/>
      <c r="K50" s="29"/>
      <c r="M50" s="14">
        <v>44816</v>
      </c>
    </row>
    <row r="51" spans="1:13" ht="7.5" customHeight="1" x14ac:dyDescent="0.25">
      <c r="E51" s="22"/>
      <c r="G51" s="17"/>
    </row>
    <row r="52" spans="1:13" x14ac:dyDescent="0.25">
      <c r="A52" s="1" t="s">
        <v>2</v>
      </c>
      <c r="C52" s="29">
        <v>958469.02</v>
      </c>
      <c r="E52" s="23">
        <v>958469.02</v>
      </c>
      <c r="G52" s="18">
        <v>958469.02</v>
      </c>
      <c r="I52" s="3"/>
      <c r="M52" s="14">
        <v>44481</v>
      </c>
    </row>
    <row r="53" spans="1:13" ht="7.5" customHeight="1" x14ac:dyDescent="0.25">
      <c r="E53" s="22"/>
      <c r="G53" s="17"/>
    </row>
    <row r="54" spans="1:13" x14ac:dyDescent="0.25">
      <c r="A54" s="31" t="s">
        <v>30</v>
      </c>
      <c r="C54" s="6">
        <v>12730</v>
      </c>
      <c r="E54" s="21">
        <v>12730</v>
      </c>
      <c r="G54" s="16">
        <v>12730</v>
      </c>
      <c r="I54" s="30"/>
      <c r="K54" s="6"/>
    </row>
    <row r="55" spans="1:13" ht="7.5" customHeight="1" x14ac:dyDescent="0.25">
      <c r="E55" s="22"/>
      <c r="G55" s="17"/>
    </row>
    <row r="56" spans="1:13" x14ac:dyDescent="0.25">
      <c r="A56" s="2" t="s">
        <v>35</v>
      </c>
      <c r="C56" s="6">
        <f>55839.88+2773.88</f>
        <v>58613.759999999995</v>
      </c>
      <c r="E56" s="23">
        <f>55839.88+2773.88</f>
        <v>58613.759999999995</v>
      </c>
      <c r="G56" s="18">
        <f>55839.88+2773.88</f>
        <v>58613.759999999995</v>
      </c>
      <c r="I56" s="6"/>
      <c r="K56" s="6"/>
    </row>
    <row r="57" spans="1:13" ht="7.5" customHeight="1" x14ac:dyDescent="0.25">
      <c r="E57" s="22"/>
      <c r="G57" s="17"/>
    </row>
    <row r="58" spans="1:13" ht="15" customHeight="1" x14ac:dyDescent="0.25">
      <c r="A58" s="2" t="s">
        <v>45</v>
      </c>
      <c r="C58" s="6">
        <f>22915.57-1179.21</f>
        <v>21736.36</v>
      </c>
      <c r="E58" s="23">
        <f>22915.57-1179.21</f>
        <v>21736.36</v>
      </c>
      <c r="G58" s="18">
        <f>22915.57-1179.21</f>
        <v>21736.36</v>
      </c>
      <c r="I58" s="6"/>
      <c r="K58" s="6"/>
    </row>
    <row r="59" spans="1:13" ht="15" customHeight="1" x14ac:dyDescent="0.25">
      <c r="A59" s="2" t="s">
        <v>46</v>
      </c>
      <c r="C59" s="6">
        <v>1179.21</v>
      </c>
      <c r="E59" s="23">
        <v>1179.21</v>
      </c>
      <c r="G59" s="18">
        <v>1179.21</v>
      </c>
      <c r="I59" s="6"/>
      <c r="K59" s="6"/>
    </row>
    <row r="60" spans="1:13" ht="7.5" customHeight="1" x14ac:dyDescent="0.25">
      <c r="E60" s="22"/>
      <c r="G60" s="17"/>
    </row>
    <row r="61" spans="1:13" ht="15" customHeight="1" x14ac:dyDescent="0.25">
      <c r="A61" s="2" t="s">
        <v>53</v>
      </c>
      <c r="C61" s="29">
        <v>603684.16</v>
      </c>
      <c r="E61" s="23">
        <v>603684.16</v>
      </c>
      <c r="G61" s="18">
        <v>603684.16</v>
      </c>
      <c r="I61" s="29"/>
      <c r="K61" s="29"/>
    </row>
    <row r="62" spans="1:13" ht="7.5" customHeight="1" x14ac:dyDescent="0.25">
      <c r="E62" s="22"/>
      <c r="G62" s="17"/>
    </row>
    <row r="63" spans="1:13" ht="15" customHeight="1" x14ac:dyDescent="0.25">
      <c r="A63" s="2" t="s">
        <v>52</v>
      </c>
      <c r="C63" s="29">
        <v>788555.4</v>
      </c>
      <c r="E63" s="23">
        <v>788555.4</v>
      </c>
      <c r="G63" s="18">
        <v>788555.4</v>
      </c>
      <c r="I63" s="29"/>
      <c r="K63" s="29"/>
    </row>
    <row r="64" spans="1:13" ht="7.5" customHeight="1" x14ac:dyDescent="0.25">
      <c r="E64" s="22"/>
      <c r="G64" s="17"/>
    </row>
    <row r="65" spans="1:13" x14ac:dyDescent="0.25">
      <c r="A65" s="2" t="s">
        <v>24</v>
      </c>
      <c r="C65" s="30">
        <f>344688.93+169140.28+16816.62</f>
        <v>530645.82999999996</v>
      </c>
      <c r="E65" s="21">
        <f>344688.93+169140.28+16816.62</f>
        <v>530645.82999999996</v>
      </c>
      <c r="G65" s="16">
        <f>344688.93+169140.28+16816.62</f>
        <v>530645.82999999996</v>
      </c>
      <c r="I65" s="29"/>
      <c r="K65" s="30"/>
      <c r="M65" s="14">
        <v>44938</v>
      </c>
    </row>
    <row r="66" spans="1:13" ht="2.25" customHeight="1" x14ac:dyDescent="0.25">
      <c r="C66" s="7"/>
      <c r="E66" s="24"/>
      <c r="G66" s="19"/>
      <c r="I66" s="7"/>
      <c r="K66" s="7"/>
      <c r="M66" s="14">
        <v>44328</v>
      </c>
    </row>
    <row r="67" spans="1:13" ht="5.25" customHeight="1" x14ac:dyDescent="0.25">
      <c r="E67" s="22"/>
      <c r="G67" s="17"/>
    </row>
    <row r="68" spans="1:13" x14ac:dyDescent="0.25">
      <c r="A68" s="4" t="s">
        <v>11</v>
      </c>
      <c r="C68" s="5">
        <f>SUM(C5:C66)</f>
        <v>125675957.22000001</v>
      </c>
      <c r="E68" s="25">
        <f>SUM(E5:E66)</f>
        <v>125675957.22000001</v>
      </c>
      <c r="F68" s="15"/>
      <c r="G68" s="20">
        <f>SUM(G5:G66)</f>
        <v>125675957.22000001</v>
      </c>
      <c r="I68" s="5">
        <f>SUM(I5:I66)</f>
        <v>0</v>
      </c>
      <c r="K68" s="5">
        <f>SUM(K5:K66)</f>
        <v>237956.51</v>
      </c>
    </row>
    <row r="69" spans="1:13" ht="7.5" customHeight="1" x14ac:dyDescent="0.25"/>
    <row r="70" spans="1:13" hidden="1" x14ac:dyDescent="0.25">
      <c r="A70" s="4" t="s">
        <v>27</v>
      </c>
      <c r="C70" s="6">
        <f>13873+22996.6+30884.37+117803.11+3688.42</f>
        <v>189245.50000000003</v>
      </c>
    </row>
    <row r="71" spans="1:13" hidden="1" x14ac:dyDescent="0.25">
      <c r="A71" s="4" t="s">
        <v>49</v>
      </c>
      <c r="C71" s="6">
        <f>854976.99-C61-41667.63</f>
        <v>209625.19999999995</v>
      </c>
    </row>
    <row r="72" spans="1:13" hidden="1" x14ac:dyDescent="0.25">
      <c r="A72" s="4" t="s">
        <v>50</v>
      </c>
      <c r="C72" s="6">
        <f>1597254.78-C63-252398.61</f>
        <v>556300.77</v>
      </c>
    </row>
    <row r="73" spans="1:13" hidden="1" x14ac:dyDescent="0.25">
      <c r="A73" s="4" t="s">
        <v>51</v>
      </c>
      <c r="C73" s="6">
        <f>680499.45-C58-C59-364032.61</f>
        <v>293551.27</v>
      </c>
    </row>
    <row r="74" spans="1:13" ht="7.5" hidden="1" customHeight="1" x14ac:dyDescent="0.25"/>
    <row r="75" spans="1:13" hidden="1" x14ac:dyDescent="0.25">
      <c r="A75" s="4" t="s">
        <v>12</v>
      </c>
      <c r="C75" s="5">
        <f>+C68+C70+C71+C72+C73</f>
        <v>126924679.96000001</v>
      </c>
    </row>
    <row r="76" spans="1:13" hidden="1" x14ac:dyDescent="0.25"/>
    <row r="78" spans="1:13" x14ac:dyDescent="0.25">
      <c r="A78" s="2" t="s">
        <v>55</v>
      </c>
      <c r="C78" s="6">
        <v>126820220.68000001</v>
      </c>
    </row>
    <row r="79" spans="1:13" x14ac:dyDescent="0.25">
      <c r="A79" s="2"/>
      <c r="C79" s="6"/>
    </row>
    <row r="80" spans="1:13" x14ac:dyDescent="0.25">
      <c r="A80" s="33" t="s">
        <v>54</v>
      </c>
      <c r="C80" s="5">
        <f>+C68-C78</f>
        <v>-1144263.4599999934</v>
      </c>
    </row>
    <row r="81" spans="1:3" x14ac:dyDescent="0.25">
      <c r="A81" s="13">
        <f ca="1">NOW()</f>
        <v>45369.415560416666</v>
      </c>
      <c r="C81" s="12"/>
    </row>
    <row r="82" spans="1:3" x14ac:dyDescent="0.25">
      <c r="C82" s="12"/>
    </row>
  </sheetData>
  <mergeCells count="1">
    <mergeCell ref="A1:K1"/>
  </mergeCells>
  <pageMargins left="0.25" right="0.25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OA Document" ma:contentTypeID="0x010100643CFEBFAB7D31438E969F1165CA7F9900106B4749694DBD4D82E71FDC20AB8407" ma:contentTypeVersion="38" ma:contentTypeDescription="" ma:contentTypeScope="" ma:versionID="99d929fd75496df95c35ffc09b081d79">
  <xsd:schema xmlns:xsd="http://www.w3.org/2001/XMLSchema" xmlns:xs="http://www.w3.org/2001/XMLSchema" xmlns:p="http://schemas.microsoft.com/office/2006/metadata/properties" xmlns:ns2="c2cd5102-672f-4cb7-8a8f-d88cffe52635" xmlns:ns3="564d54c7-cd25-4489-ba98-2faa7d4d04d7" targetNamespace="http://schemas.microsoft.com/office/2006/metadata/properties" ma:root="true" ma:fieldsID="39883949423d5865b0f49b249c9fc185" ns2:_="" ns3:_="">
    <xsd:import namespace="c2cd5102-672f-4cb7-8a8f-d88cffe52635"/>
    <xsd:import namespace="564d54c7-cd25-4489-ba98-2faa7d4d04d7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2:Document_x0020_Year" minOccurs="0"/>
                <xsd:element ref="ns3:Document_x0020_Keyword" minOccurs="0"/>
                <xsd:element ref="ns3:Document_x0020_Keyword_x0020_2" minOccurs="0"/>
                <xsd:element ref="ns3:Document_x0020_Keyword_x0020_3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d5102-672f-4cb7-8a8f-d88cffe52635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Document_x0020_Year" ma:index="9" nillable="true" ma:displayName="Document Year" ma:internalName="Document_x0020_Year" ma:readOnly="false">
      <xsd:simpleType>
        <xsd:restriction base="dms:Text">
          <xsd:maxLength value="4"/>
        </xsd:restriction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d54c7-cd25-4489-ba98-2faa7d4d04d7" elementFormDefault="qualified">
    <xsd:import namespace="http://schemas.microsoft.com/office/2006/documentManagement/types"/>
    <xsd:import namespace="http://schemas.microsoft.com/office/infopath/2007/PartnerControls"/>
    <xsd:element name="Document_x0020_Keyword" ma:index="10" nillable="true" ma:displayName="Document Keyword" ma:list="{fc64207a-62ba-48b6-a6ad-7f93e03bbb0f}" ma:internalName="Document_x0020_Keyword" ma:readOnly="false" ma:showField="Title" ma:web="c2cd5102-672f-4cb7-8a8f-d88cffe52635">
      <xsd:simpleType>
        <xsd:restriction base="dms:Lookup"/>
      </xsd:simpleType>
    </xsd:element>
    <xsd:element name="Document_x0020_Keyword_x0020_2" ma:index="11" nillable="true" ma:displayName="Document Keyword 2" ma:list="{fc64207a-62ba-48b6-a6ad-7f93e03bbb0f}" ma:internalName="Document_x0020_Keyword_x0020_2" ma:readOnly="false" ma:showField="Title" ma:web="c2cd5102-672f-4cb7-8a8f-d88cffe52635">
      <xsd:simpleType>
        <xsd:restriction base="dms:Lookup"/>
      </xsd:simpleType>
    </xsd:element>
    <xsd:element name="Document_x0020_Keyword_x0020_3" ma:index="12" nillable="true" ma:displayName="Document Keyword 3" ma:list="{fc64207a-62ba-48b6-a6ad-7f93e03bbb0f}" ma:internalName="Document_x0020_Keyword_x0020_3" ma:readOnly="false" ma:showField="Title" ma:web="c2cd5102-672f-4cb7-8a8f-d88cffe52635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2cd5102-672f-4cb7-8a8f-d88cffe52635" xsi:nil="true"/>
    <Document_x0020_Keyword xmlns="564d54c7-cd25-4489-ba98-2faa7d4d04d7" xsi:nil="true"/>
    <Document_x0020_Keyword_x0020_2 xmlns="564d54c7-cd25-4489-ba98-2faa7d4d04d7" xsi:nil="true"/>
    <Document_x0020_Keyword_x0020_3 xmlns="564d54c7-cd25-4489-ba98-2faa7d4d04d7" xsi:nil="true"/>
    <Document_x0020_Year xmlns="c2cd5102-672f-4cb7-8a8f-d88cffe52635" xsi:nil="true"/>
  </documentManagement>
</p:properties>
</file>

<file path=customXml/itemProps1.xml><?xml version="1.0" encoding="utf-8"?>
<ds:datastoreItem xmlns:ds="http://schemas.openxmlformats.org/officeDocument/2006/customXml" ds:itemID="{6E0BE08B-AA7F-4B50-B292-0A92CA14C156}"/>
</file>

<file path=customXml/itemProps2.xml><?xml version="1.0" encoding="utf-8"?>
<ds:datastoreItem xmlns:ds="http://schemas.openxmlformats.org/officeDocument/2006/customXml" ds:itemID="{013F3A86-7E93-40CC-8D26-B3A9B8F05866}"/>
</file>

<file path=customXml/itemProps3.xml><?xml version="1.0" encoding="utf-8"?>
<ds:datastoreItem xmlns:ds="http://schemas.openxmlformats.org/officeDocument/2006/customXml" ds:itemID="{60610A09-A823-4B8D-B96F-139C7D607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Thern, Alden P</dc:creator>
  <cp:lastModifiedBy>Thern, Alden P</cp:lastModifiedBy>
  <cp:lastPrinted>2023-05-19T21:14:33Z</cp:lastPrinted>
  <dcterms:created xsi:type="dcterms:W3CDTF">2022-01-18T18:20:27Z</dcterms:created>
  <dcterms:modified xsi:type="dcterms:W3CDTF">2024-03-18T17:58:27Z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0x010100643CFEBFAB7D31438E969F1165CA7F9900106B4749694DBD4D82E71FDC20AB8407</vt:lpwstr>
  </property>
</Properties>
</file>